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borsirina1\Documents\2018\Proiect buget_2019\particularitati_APC\tabele si indic met\tabele nr.1-34\"/>
    </mc:Choice>
  </mc:AlternateContent>
  <bookViews>
    <workbookView xWindow="120" yWindow="180" windowWidth="19320" windowHeight="11580" activeTab="1"/>
  </bookViews>
  <sheets>
    <sheet name="tabel nr.1a" sheetId="11" r:id="rId1"/>
    <sheet name="tabel nr.1b" sheetId="13" r:id="rId2"/>
  </sheets>
  <definedNames>
    <definedName name="_xlnm.Print_Area" localSheetId="0">'tabel nr.1a'!$A$1:$AB$49</definedName>
    <definedName name="_xlnm.Print_Area" localSheetId="1">'tabel nr.1b'!$A$1:$Z$24</definedName>
    <definedName name="_xlnm.Print_Titles" localSheetId="0">'tabel nr.1a'!$9:$9</definedName>
    <definedName name="_xlnm.Print_Titles" localSheetId="1">'tabel nr.1b'!$7:$9</definedName>
  </definedNames>
  <calcPr calcId="162913"/>
</workbook>
</file>

<file path=xl/calcChain.xml><?xml version="1.0" encoding="utf-8"?>
<calcChain xmlns="http://schemas.openxmlformats.org/spreadsheetml/2006/main">
  <c r="R11" i="13" l="1"/>
  <c r="AA27" i="11" l="1"/>
  <c r="AA28" i="11"/>
  <c r="AA29" i="11"/>
  <c r="AA30" i="11"/>
  <c r="AA31" i="11"/>
  <c r="AA32" i="11"/>
  <c r="AA26" i="11"/>
  <c r="AA20" i="11"/>
  <c r="AA21" i="11"/>
  <c r="AA22" i="11"/>
  <c r="AA23" i="11"/>
  <c r="AA24" i="11"/>
  <c r="AA19" i="11"/>
  <c r="AA12" i="11"/>
  <c r="AA13" i="11"/>
  <c r="AA14" i="11"/>
  <c r="AA15" i="11"/>
  <c r="AA16" i="11"/>
  <c r="AA17" i="11"/>
  <c r="AA11" i="11"/>
  <c r="X27" i="11" l="1"/>
  <c r="X28" i="11"/>
  <c r="X29" i="11"/>
  <c r="X30" i="11"/>
  <c r="X31" i="11"/>
  <c r="X32" i="11"/>
  <c r="X26" i="11"/>
  <c r="S11" i="13" l="1"/>
  <c r="L10" i="13" l="1"/>
  <c r="J10" i="13" l="1"/>
  <c r="M11" i="13" l="1"/>
  <c r="F11" i="13"/>
  <c r="K10" i="13"/>
  <c r="I10" i="13"/>
  <c r="H10" i="13"/>
  <c r="G10" i="13"/>
  <c r="E10" i="13"/>
  <c r="B10" i="13"/>
  <c r="M10" i="13" l="1"/>
  <c r="O11" i="13"/>
  <c r="N11" i="13"/>
  <c r="N10" i="13" s="1"/>
  <c r="F10" i="13"/>
  <c r="J11" i="11"/>
  <c r="D11" i="11"/>
  <c r="I11" i="11" s="1"/>
  <c r="P11" i="13" l="1"/>
  <c r="O10" i="13"/>
  <c r="N11" i="11"/>
  <c r="G11" i="11"/>
  <c r="Q11" i="13"/>
  <c r="Q10" i="13" s="1"/>
  <c r="S10" i="13"/>
  <c r="T11" i="13" l="1"/>
  <c r="T10" i="13" s="1"/>
  <c r="T11" i="11"/>
  <c r="V11" i="13"/>
  <c r="R10" i="13"/>
  <c r="P10" i="13"/>
  <c r="W11" i="13" l="1"/>
  <c r="U11" i="13"/>
  <c r="U10" i="13" s="1"/>
  <c r="V10" i="13"/>
  <c r="W10" i="13"/>
  <c r="V11" i="11"/>
  <c r="W11" i="11" s="1"/>
  <c r="Y11" i="11"/>
  <c r="Y11" i="13" l="1"/>
  <c r="Y10" i="13" s="1"/>
  <c r="X11" i="13"/>
  <c r="D12" i="11"/>
  <c r="N12" i="11" l="1"/>
  <c r="Z11" i="13"/>
  <c r="Z10" i="13" s="1"/>
  <c r="X10" i="13"/>
  <c r="S25" i="11"/>
  <c r="D19" i="11"/>
  <c r="D27" i="11"/>
  <c r="E10" i="11"/>
  <c r="C18" i="11"/>
  <c r="D28" i="11"/>
  <c r="D29" i="11"/>
  <c r="D30" i="11"/>
  <c r="D31" i="11"/>
  <c r="D32" i="11"/>
  <c r="D20" i="11"/>
  <c r="D21" i="11"/>
  <c r="D22" i="11"/>
  <c r="D23" i="11"/>
  <c r="D24" i="11"/>
  <c r="D26" i="11"/>
  <c r="J12" i="11"/>
  <c r="D13" i="11"/>
  <c r="D14" i="11"/>
  <c r="D15" i="11"/>
  <c r="D16" i="11"/>
  <c r="D17" i="11"/>
  <c r="S18" i="11"/>
  <c r="C10" i="11"/>
  <c r="B18" i="11"/>
  <c r="B10" i="11"/>
  <c r="T29" i="11" l="1"/>
  <c r="J14" i="11"/>
  <c r="N14" i="11"/>
  <c r="N10" i="11" s="1"/>
  <c r="J17" i="11"/>
  <c r="N17" i="11"/>
  <c r="T17" i="11"/>
  <c r="J13" i="11"/>
  <c r="N13" i="11"/>
  <c r="T23" i="11"/>
  <c r="V19" i="11"/>
  <c r="W19" i="11" s="1"/>
  <c r="J15" i="11"/>
  <c r="N15" i="11"/>
  <c r="U26" i="11"/>
  <c r="J16" i="11"/>
  <c r="N16" i="11"/>
  <c r="V24" i="11"/>
  <c r="W24" i="11" s="1"/>
  <c r="V22" i="11"/>
  <c r="W22" i="11" s="1"/>
  <c r="U31" i="11"/>
  <c r="U29" i="11"/>
  <c r="U27" i="11"/>
  <c r="V21" i="11"/>
  <c r="W21" i="11" s="1"/>
  <c r="I32" i="11"/>
  <c r="T32" i="11" s="1"/>
  <c r="I30" i="11"/>
  <c r="T30" i="11" s="1"/>
  <c r="Q28" i="11"/>
  <c r="I19" i="11"/>
  <c r="T19" i="11" s="1"/>
  <c r="I31" i="11"/>
  <c r="T31" i="11" s="1"/>
  <c r="U28" i="11"/>
  <c r="I29" i="11"/>
  <c r="I28" i="11"/>
  <c r="T28" i="11" s="1"/>
  <c r="L10" i="11"/>
  <c r="D10" i="11"/>
  <c r="G16" i="11"/>
  <c r="G15" i="11"/>
  <c r="T15" i="11" s="1"/>
  <c r="G13" i="11"/>
  <c r="T13" i="11" s="1"/>
  <c r="V13" i="11" s="1"/>
  <c r="W13" i="11" s="1"/>
  <c r="I16" i="11"/>
  <c r="T16" i="11" s="1"/>
  <c r="I15" i="11"/>
  <c r="I13" i="11"/>
  <c r="I23" i="11"/>
  <c r="I20" i="11"/>
  <c r="T20" i="11" s="1"/>
  <c r="D18" i="11"/>
  <c r="I26" i="11"/>
  <c r="P32" i="11"/>
  <c r="P30" i="11"/>
  <c r="P27" i="11"/>
  <c r="Q32" i="11"/>
  <c r="Q30" i="11"/>
  <c r="Q27" i="11"/>
  <c r="U32" i="11"/>
  <c r="U30" i="11"/>
  <c r="V23" i="11"/>
  <c r="W23" i="11" s="1"/>
  <c r="V20" i="11"/>
  <c r="W20" i="11" s="1"/>
  <c r="D25" i="11"/>
  <c r="G17" i="11"/>
  <c r="G14" i="11"/>
  <c r="T14" i="11" s="1"/>
  <c r="G12" i="11"/>
  <c r="T12" i="11" s="1"/>
  <c r="I17" i="11"/>
  <c r="I14" i="11"/>
  <c r="I12" i="11"/>
  <c r="I24" i="11"/>
  <c r="T24" i="11" s="1"/>
  <c r="I22" i="11"/>
  <c r="T22" i="11" s="1"/>
  <c r="I21" i="11"/>
  <c r="T21" i="11" s="1"/>
  <c r="I27" i="11"/>
  <c r="T27" i="11" s="1"/>
  <c r="P26" i="11"/>
  <c r="T26" i="11" s="1"/>
  <c r="P31" i="11"/>
  <c r="P29" i="11"/>
  <c r="P28" i="11"/>
  <c r="Q26" i="11"/>
  <c r="Q31" i="11"/>
  <c r="Q29" i="11"/>
  <c r="L18" i="11"/>
  <c r="V12" i="11" l="1"/>
  <c r="W12" i="11" s="1"/>
  <c r="J10" i="11"/>
  <c r="W18" i="11"/>
  <c r="Y22" i="11"/>
  <c r="V18" i="11"/>
  <c r="Y24" i="11"/>
  <c r="Z24" i="11" s="1"/>
  <c r="Y21" i="11"/>
  <c r="Y19" i="11"/>
  <c r="Z19" i="11" s="1"/>
  <c r="Y23" i="11"/>
  <c r="Z23" i="11" s="1"/>
  <c r="V17" i="11"/>
  <c r="W17" i="11" s="1"/>
  <c r="Y20" i="11"/>
  <c r="I25" i="11"/>
  <c r="V26" i="11"/>
  <c r="W26" i="11" s="1"/>
  <c r="Q25" i="11"/>
  <c r="I18" i="11"/>
  <c r="Z21" i="11" l="1"/>
  <c r="Z22" i="11"/>
  <c r="Y17" i="11"/>
  <c r="T18" i="11"/>
  <c r="Y13" i="11"/>
  <c r="Y12" i="11"/>
  <c r="Y26" i="11"/>
  <c r="Y18" i="11"/>
  <c r="AB19" i="11"/>
  <c r="AB23" i="11"/>
  <c r="AB21" i="11"/>
  <c r="AB24" i="11"/>
  <c r="V16" i="11"/>
  <c r="W16" i="11" s="1"/>
  <c r="Z20" i="11"/>
  <c r="V15" i="11"/>
  <c r="W15" i="11" s="1"/>
  <c r="V14" i="11"/>
  <c r="W14" i="11" s="1"/>
  <c r="Z17" i="11" l="1"/>
  <c r="AB17" i="11" s="1"/>
  <c r="Z12" i="11"/>
  <c r="AB12" i="11" s="1"/>
  <c r="Z13" i="11"/>
  <c r="AB22" i="11"/>
  <c r="Y14" i="11"/>
  <c r="Y16" i="11"/>
  <c r="Z26" i="11"/>
  <c r="Y15" i="11"/>
  <c r="Z11" i="11"/>
  <c r="AB20" i="11"/>
  <c r="Z15" i="11"/>
  <c r="P25" i="11"/>
  <c r="C25" i="11"/>
  <c r="B25" i="11"/>
  <c r="I10" i="11"/>
  <c r="S10" i="11"/>
  <c r="AB11" i="11" l="1"/>
  <c r="Z14" i="11"/>
  <c r="Z16" i="11"/>
  <c r="AB16" i="11" s="1"/>
  <c r="AB13" i="11"/>
  <c r="Y10" i="11"/>
  <c r="AB15" i="11"/>
  <c r="AB26" i="11"/>
  <c r="W10" i="11"/>
  <c r="AB14" i="11"/>
  <c r="V30" i="11"/>
  <c r="W30" i="11" s="1"/>
  <c r="V31" i="11"/>
  <c r="W31" i="11" s="1"/>
  <c r="V28" i="11"/>
  <c r="W28" i="11" s="1"/>
  <c r="V29" i="11"/>
  <c r="W29" i="11" s="1"/>
  <c r="V32" i="11"/>
  <c r="W32" i="11" s="1"/>
  <c r="R25" i="11"/>
  <c r="G10" i="11"/>
  <c r="T10" i="11"/>
  <c r="U25" i="11"/>
  <c r="Y32" i="11" l="1"/>
  <c r="Y30" i="11"/>
  <c r="Z30" i="11" s="1"/>
  <c r="Y31" i="11"/>
  <c r="Y29" i="11"/>
  <c r="Z29" i="11" s="1"/>
  <c r="Y28" i="11"/>
  <c r="Z28" i="11" s="1"/>
  <c r="Z32" i="11"/>
  <c r="V27" i="11"/>
  <c r="W27" i="11" s="1"/>
  <c r="X25" i="11"/>
  <c r="T25" i="11"/>
  <c r="Z31" i="11" l="1"/>
  <c r="AB30" i="11"/>
  <c r="AB29" i="11"/>
  <c r="Y27" i="11"/>
  <c r="Y25" i="11" s="1"/>
  <c r="W25" i="11"/>
  <c r="AB32" i="11"/>
  <c r="AB31" i="11"/>
  <c r="AB28" i="11"/>
  <c r="V25" i="11"/>
  <c r="Z18" i="11"/>
  <c r="AA18" i="11"/>
  <c r="V10" i="11"/>
  <c r="Z27" i="11" l="1"/>
  <c r="Z25" i="11"/>
  <c r="Z10" i="11"/>
  <c r="AB18" i="11"/>
  <c r="AA25" i="11"/>
  <c r="AA10" i="11"/>
  <c r="AB27" i="11" l="1"/>
  <c r="AB10" i="11"/>
  <c r="AB25" i="11"/>
</calcChain>
</file>

<file path=xl/comments1.xml><?xml version="1.0" encoding="utf-8"?>
<comments xmlns="http://schemas.openxmlformats.org/spreadsheetml/2006/main">
  <authors>
    <author>user1</author>
  </authors>
  <commentList>
    <comment ref="J9" authorId="0" shapeId="0">
      <text>
        <r>
          <rPr>
            <sz val="9"/>
            <color indexed="81"/>
            <rFont val="Tahoma"/>
            <family val="2"/>
          </rPr>
          <t>5697*1,15</t>
        </r>
      </text>
    </comment>
    <comment ref="K9" authorId="0" shapeId="0">
      <text>
        <r>
          <rPr>
            <sz val="9"/>
            <color indexed="81"/>
            <rFont val="Tahoma"/>
            <family val="2"/>
          </rPr>
          <t>6180*1,15</t>
        </r>
      </text>
    </comment>
  </commentList>
</comments>
</file>

<file path=xl/sharedStrings.xml><?xml version="1.0" encoding="utf-8"?>
<sst xmlns="http://schemas.openxmlformats.org/spreadsheetml/2006/main" count="342" uniqueCount="130">
  <si>
    <t>x</t>
  </si>
  <si>
    <t>%</t>
  </si>
  <si>
    <t>coef.</t>
  </si>
  <si>
    <t>……………….</t>
  </si>
  <si>
    <t>Nr. unități</t>
  </si>
  <si>
    <t>b) personalul din cabinetul persoanelor cu funcții de demnitate publică (pcpfdp)</t>
  </si>
  <si>
    <t>grad de salarizare</t>
  </si>
  <si>
    <t>treapta de saarizare</t>
  </si>
  <si>
    <t>Denumirea subdiviziunii / titlul funcției</t>
  </si>
  <si>
    <t>coduri</t>
  </si>
  <si>
    <t>Notă:</t>
  </si>
  <si>
    <t>(nume, prenume)</t>
  </si>
  <si>
    <t>(semnătura)</t>
  </si>
  <si>
    <t>(telefon de contact)</t>
  </si>
  <si>
    <t>Instituția bugetară (Org 2)</t>
  </si>
  <si>
    <t>c) personal de deservire tehnică ce asigură funcționarea autorității publice (pdtafap)</t>
  </si>
  <si>
    <t xml:space="preserve">1. Tabelul este elaborat în condițiile prevăzute de legislație. Totodată, va fi util pentru calculul fondului de salarizare pentru următorii ani, fiind adaptat la modificările și completările cadrului normativ-legal ce reglementează  condițiile de salarizare. </t>
  </si>
  <si>
    <t>a) funcționari publici (fp)</t>
  </si>
  <si>
    <t>______________________________________________________________________________</t>
  </si>
  <si>
    <t>Org2</t>
  </si>
  <si>
    <t>Org1</t>
  </si>
  <si>
    <t>P3</t>
  </si>
  <si>
    <t>(denumirea)</t>
  </si>
  <si>
    <t>a) funcții de demnitate publică (fdp)</t>
  </si>
  <si>
    <t>3.  * Salariul lunar pentru funcțiile de demnitate publică care își desfășoară activitatea în localitățile din partea stîngă a Nistrului, în satul Varnița al raionului Anenii Noi și în satele Copanca și Hagimus ale raionului Căușeni se reflectă cu majorarea de pînă la 20 % cnf notei la anexa nr.2 la Legea nr.355 / 23.12.05</t>
  </si>
  <si>
    <t xml:space="preserve">  - salariile de funcție ale personalului de deservire tehnică se reflectă cu aplicarea majorărilor indicate în pct.1 și pct.3 din Note la tabelul din anexa nr.1 la HG nr.710 /26.09.12. </t>
  </si>
  <si>
    <r>
      <t xml:space="preserve">spor pt categoria de calificare** </t>
    </r>
    <r>
      <rPr>
        <sz val="9"/>
        <rFont val="Cambria"/>
        <family val="1"/>
        <charset val="204"/>
        <scheme val="major"/>
      </rPr>
      <t>(art.6 (2</t>
    </r>
    <r>
      <rPr>
        <vertAlign val="superscript"/>
        <sz val="9"/>
        <rFont val="Cambria"/>
        <family val="1"/>
        <charset val="204"/>
        <scheme val="major"/>
      </rPr>
      <t>1</t>
    </r>
    <r>
      <rPr>
        <sz val="9"/>
        <rFont val="Cambria"/>
        <family val="1"/>
        <charset val="204"/>
        <scheme val="major"/>
      </rPr>
      <t>) din Legea nr.355 /23.12.05)</t>
    </r>
  </si>
  <si>
    <r>
      <t xml:space="preserve">spor pt eficiență în prevenirea și combaterea corupției***  </t>
    </r>
    <r>
      <rPr>
        <sz val="9"/>
        <rFont val="Cambria"/>
        <family val="1"/>
        <charset val="204"/>
        <scheme val="major"/>
      </rPr>
      <t>(art.6 (2</t>
    </r>
    <r>
      <rPr>
        <vertAlign val="superscript"/>
        <sz val="9"/>
        <rFont val="Cambria"/>
        <family val="1"/>
        <charset val="204"/>
        <scheme val="major"/>
      </rPr>
      <t>1</t>
    </r>
    <r>
      <rPr>
        <sz val="9"/>
        <rFont val="Cambria"/>
        <family val="1"/>
        <charset val="204"/>
        <scheme val="major"/>
      </rPr>
      <t>), art.(21</t>
    </r>
    <r>
      <rPr>
        <vertAlign val="superscript"/>
        <sz val="9"/>
        <rFont val="Cambria"/>
        <family val="1"/>
        <charset val="204"/>
        <scheme val="major"/>
      </rPr>
      <t>1</t>
    </r>
    <r>
      <rPr>
        <sz val="9"/>
        <rFont val="Cambria"/>
        <family val="1"/>
        <charset val="204"/>
        <scheme val="major"/>
      </rPr>
      <t>), art.8</t>
    </r>
    <r>
      <rPr>
        <vertAlign val="superscript"/>
        <sz val="9"/>
        <rFont val="Cambria"/>
        <family val="1"/>
        <charset val="204"/>
        <scheme val="major"/>
      </rPr>
      <t xml:space="preserve">1 </t>
    </r>
    <r>
      <rPr>
        <sz val="9"/>
        <rFont val="Cambria"/>
        <family val="1"/>
        <charset val="204"/>
        <scheme val="major"/>
      </rPr>
      <t>(4) din Legea nr.355 /23.12.05)</t>
    </r>
  </si>
  <si>
    <r>
      <t xml:space="preserve">spor pt secret </t>
    </r>
    <r>
      <rPr>
        <sz val="9"/>
        <rFont val="Cambria"/>
        <family val="1"/>
        <charset val="204"/>
        <scheme val="major"/>
      </rPr>
      <t>(art.6 (3) din Legea nr.355 / 23.12.05; pct.1, 2, 6</t>
    </r>
    <r>
      <rPr>
        <vertAlign val="superscript"/>
        <sz val="9"/>
        <rFont val="Cambria"/>
        <family val="1"/>
        <charset val="204"/>
        <scheme val="major"/>
      </rPr>
      <t>1</t>
    </r>
    <r>
      <rPr>
        <sz val="9"/>
        <rFont val="Cambria"/>
        <family val="1"/>
        <charset val="204"/>
        <scheme val="major"/>
      </rPr>
      <t xml:space="preserve"> din HG nr.863 / 01.08.06)</t>
    </r>
  </si>
  <si>
    <t>total</t>
  </si>
  <si>
    <t xml:space="preserve">4. ** Se completează doar pentru funcțiile de demnitate publică din Centrul Național Anticorupție. </t>
  </si>
  <si>
    <r>
      <t xml:space="preserve">spor pu activitatea  în localit. din partea stîngă a Nistrului, în sat. Varnița al r-lui Anenii Noi, sat. Copanca și Hagimus ale r-lui Căușeni </t>
    </r>
    <r>
      <rPr>
        <sz val="9"/>
        <rFont val="Cambria"/>
        <family val="1"/>
        <charset val="204"/>
        <scheme val="major"/>
      </rPr>
      <t>(pînă la 30%, pct.3 din HG nr.710 / 26.09.12)</t>
    </r>
  </si>
  <si>
    <t>Σ, lei</t>
  </si>
  <si>
    <t>(Elaborat în baza Legii nr.355-XVI din 23.12.2005 cu privire la sistemul de salarizare în sectorul bugetar, Hotărîrea Guvernului nr.710  din 26.09.2012 privind salarizarea personalului care efectuează deservirea tehnică și asigură funcționarea instanțelor judecătorești, a procuraturii și a autorităților adminsitrației publice centrale și locale)</t>
  </si>
  <si>
    <t>pu o unitate</t>
  </si>
  <si>
    <t>pu unitățile stabilite</t>
  </si>
  <si>
    <t>7(4*6)</t>
  </si>
  <si>
    <t>9(4*8)</t>
  </si>
  <si>
    <t>4(2*3)</t>
  </si>
  <si>
    <r>
      <t xml:space="preserve">Fondul anual de retribuire a muncii,                    </t>
    </r>
    <r>
      <rPr>
        <b/>
        <sz val="10"/>
        <rFont val="Cambria"/>
        <family val="1"/>
        <charset val="204"/>
        <scheme val="major"/>
      </rPr>
      <t xml:space="preserve">mii lei </t>
    </r>
  </si>
  <si>
    <r>
      <t xml:space="preserve">contributii de asigurari sociale de stat obligatorii (23%, anual),              </t>
    </r>
    <r>
      <rPr>
        <b/>
        <sz val="10"/>
        <rFont val="Cambria"/>
        <family val="1"/>
        <charset val="204"/>
        <scheme val="major"/>
      </rPr>
      <t>mii lei</t>
    </r>
  </si>
  <si>
    <r>
      <t xml:space="preserve">prime de asigurare obligatorie de asistenta medicala (4,5%, anual), </t>
    </r>
    <r>
      <rPr>
        <b/>
        <sz val="10"/>
        <rFont val="Cambria"/>
        <family val="1"/>
        <charset val="204"/>
        <scheme val="major"/>
      </rPr>
      <t>mii lei</t>
    </r>
  </si>
  <si>
    <t>____________________________</t>
  </si>
  <si>
    <t>2. Conform tabelului respectiv se estimează fondul de retribuire a muncii a inspectorilor de integritate din cadrul Autorității Naționale de Integritate, care se reflectă la litera a).</t>
  </si>
  <si>
    <t>F1-F3</t>
  </si>
  <si>
    <t>P1-P2</t>
  </si>
  <si>
    <t>inclusiv din care nu se calculează CAS **</t>
  </si>
  <si>
    <r>
      <t>Salariu de bază (lunar, de funcție) stabilit cnf schemei de încadrare*,</t>
    </r>
    <r>
      <rPr>
        <b/>
        <sz val="10"/>
        <rFont val="Cambria"/>
        <family val="1"/>
        <charset val="204"/>
        <scheme val="major"/>
      </rPr>
      <t xml:space="preserve"> lei</t>
    </r>
  </si>
  <si>
    <r>
      <t xml:space="preserve">spor pt grad grad militar (special), </t>
    </r>
    <r>
      <rPr>
        <sz val="9"/>
        <rFont val="Cambria"/>
        <family val="1"/>
        <charset val="204"/>
        <scheme val="major"/>
      </rPr>
      <t>(art.6 (2</t>
    </r>
    <r>
      <rPr>
        <vertAlign val="superscript"/>
        <sz val="9"/>
        <rFont val="Cambria"/>
        <family val="1"/>
        <charset val="204"/>
        <scheme val="major"/>
      </rPr>
      <t>1</t>
    </r>
    <r>
      <rPr>
        <sz val="9"/>
        <rFont val="Cambria"/>
        <family val="1"/>
        <charset val="204"/>
        <scheme val="major"/>
      </rPr>
      <t>) , pct.2 din Note la anexa nr.3 din Legea nr.355/ 23.12.05),</t>
    </r>
    <r>
      <rPr>
        <b/>
        <sz val="9"/>
        <rFont val="Cambria"/>
        <family val="1"/>
        <charset val="204"/>
        <scheme val="major"/>
      </rPr>
      <t xml:space="preserve"> lei</t>
    </r>
  </si>
  <si>
    <r>
      <t xml:space="preserve">premie lunară 20% (pct.5 din HG nr.710 din 26.09.12), </t>
    </r>
    <r>
      <rPr>
        <b/>
        <sz val="10"/>
        <rFont val="Cambria"/>
        <family val="1"/>
        <charset val="204"/>
        <scheme val="major"/>
      </rPr>
      <t>lei</t>
    </r>
  </si>
  <si>
    <r>
      <t xml:space="preserve">spor pt testarea și întreținerea aplicațiilor programice 20% (pct.2 din Note la HG nr.710 din 26.09.12), </t>
    </r>
    <r>
      <rPr>
        <b/>
        <sz val="10"/>
        <rFont val="Cambria"/>
        <family val="1"/>
        <charset val="204"/>
        <scheme val="major"/>
      </rPr>
      <t>lei</t>
    </r>
  </si>
  <si>
    <r>
      <t xml:space="preserve">premiu anual (pct.6 din HG nr.710), </t>
    </r>
    <r>
      <rPr>
        <b/>
        <sz val="10"/>
        <rFont val="Cambria"/>
        <family val="1"/>
        <charset val="204"/>
        <scheme val="major"/>
      </rPr>
      <t>lei</t>
    </r>
  </si>
  <si>
    <r>
      <t xml:space="preserve">Salariu lunar, </t>
    </r>
    <r>
      <rPr>
        <b/>
        <sz val="10"/>
        <rFont val="Cambria"/>
        <family val="1"/>
        <charset val="204"/>
        <scheme val="major"/>
      </rPr>
      <t>lei</t>
    </r>
  </si>
  <si>
    <r>
      <t xml:space="preserve">ajutor material (fdp-art.8 (1), pcpfdp-art.8' (3) din Legea nr.355 / 23.12.05; pdtafap -art.12 din Legea nr.355 /23.12.05, pct.5 din HG nr.710 /26.09.12), </t>
    </r>
    <r>
      <rPr>
        <b/>
        <sz val="10"/>
        <rFont val="Cambria"/>
        <family val="1"/>
        <charset val="204"/>
        <scheme val="major"/>
      </rPr>
      <t>lei</t>
    </r>
  </si>
  <si>
    <r>
      <t xml:space="preserve">Cheltuieli de personal total anual,                    </t>
    </r>
    <r>
      <rPr>
        <b/>
        <sz val="10"/>
        <rFont val="Cambria"/>
        <family val="1"/>
        <charset val="204"/>
        <scheme val="major"/>
      </rPr>
      <t>mii lei</t>
    </r>
  </si>
  <si>
    <t>exemplu</t>
  </si>
  <si>
    <t>14(4*13)</t>
  </si>
  <si>
    <t>10(4*15%)</t>
  </si>
  <si>
    <r>
      <t xml:space="preserve">12(11* </t>
    </r>
    <r>
      <rPr>
        <i/>
        <u/>
        <sz val="8"/>
        <rFont val="Cambria"/>
        <family val="1"/>
        <charset val="204"/>
        <scheme val="major"/>
      </rPr>
      <t>salariul mediu pe economie ajustat pentru anul respectiv***</t>
    </r>
    <r>
      <rPr>
        <i/>
        <sz val="8"/>
        <rFont val="Cambria"/>
        <family val="1"/>
        <charset val="204"/>
        <scheme val="major"/>
      </rPr>
      <t>)</t>
    </r>
  </si>
  <si>
    <r>
      <t>alte plăţi de stimulare (art. 7</t>
    </r>
    <r>
      <rPr>
        <vertAlign val="superscript"/>
        <sz val="10"/>
        <rFont val="Cambria"/>
        <family val="1"/>
        <charset val="238"/>
        <scheme val="major"/>
      </rPr>
      <t>1</t>
    </r>
    <r>
      <rPr>
        <sz val="10"/>
        <rFont val="Cambria"/>
        <family val="1"/>
        <charset val="204"/>
        <scheme val="major"/>
      </rPr>
      <t xml:space="preserve">) din Legea nr.48 din 22.03.2012 - 15%, </t>
    </r>
    <r>
      <rPr>
        <b/>
        <sz val="10"/>
        <rFont val="Cambria"/>
        <family val="1"/>
        <charset val="204"/>
        <scheme val="major"/>
      </rPr>
      <t>lei</t>
    </r>
  </si>
  <si>
    <r>
      <t xml:space="preserve">Calculul fondului anual de salarizare pentru </t>
    </r>
    <r>
      <rPr>
        <b/>
        <i/>
        <u/>
        <sz val="14"/>
        <rFont val="Cambria"/>
        <family val="1"/>
        <charset val="204"/>
        <scheme val="major"/>
      </rPr>
      <t>fdp</t>
    </r>
    <r>
      <rPr>
        <b/>
        <i/>
        <sz val="14"/>
        <rFont val="Cambria"/>
        <family val="1"/>
        <charset val="204"/>
        <scheme val="major"/>
      </rPr>
      <t xml:space="preserve">, </t>
    </r>
    <r>
      <rPr>
        <b/>
        <i/>
        <u/>
        <sz val="14"/>
        <rFont val="Cambria"/>
        <family val="1"/>
        <charset val="204"/>
        <scheme val="major"/>
      </rPr>
      <t>pcpfdp</t>
    </r>
    <r>
      <rPr>
        <b/>
        <i/>
        <sz val="14"/>
        <rFont val="Cambria"/>
        <family val="1"/>
        <charset val="204"/>
        <scheme val="major"/>
      </rPr>
      <t xml:space="preserve">, </t>
    </r>
    <r>
      <rPr>
        <b/>
        <i/>
        <u/>
        <sz val="14"/>
        <rFont val="Cambria"/>
        <family val="1"/>
        <charset val="204"/>
        <scheme val="major"/>
      </rPr>
      <t>pdtafap</t>
    </r>
    <r>
      <rPr>
        <b/>
        <i/>
        <sz val="14"/>
        <rFont val="Cambria"/>
        <family val="1"/>
        <charset val="204"/>
        <scheme val="major"/>
      </rPr>
      <t xml:space="preserve"> </t>
    </r>
    <r>
      <rPr>
        <b/>
        <sz val="14"/>
        <rFont val="Cambria"/>
        <family val="1"/>
        <charset val="204"/>
        <scheme val="major"/>
      </rPr>
      <t>pentru anul 2019</t>
    </r>
  </si>
  <si>
    <t>5.  *** Se completează doar pentru funcțiile de demnitate publică și pentru funcțiile persoanelor din cabinetul persoanelor cu funcții de demnitate publică din Centrul Național Anticorupție.</t>
  </si>
  <si>
    <r>
      <t xml:space="preserve">Alte plăți *****, </t>
    </r>
    <r>
      <rPr>
        <b/>
        <sz val="10"/>
        <rFont val="Cambria"/>
        <family val="1"/>
        <charset val="204"/>
        <scheme val="major"/>
      </rPr>
      <t>lei</t>
    </r>
  </si>
  <si>
    <t>inclusiv din care nu se calculează CAS ******</t>
  </si>
  <si>
    <r>
      <t>alte plăţi de stimulare (conf. art.8 alin. 2</t>
    </r>
    <r>
      <rPr>
        <vertAlign val="superscript"/>
        <sz val="10"/>
        <rFont val="Cambria"/>
        <family val="1"/>
        <charset val="204"/>
        <scheme val="major"/>
      </rPr>
      <t xml:space="preserve">2 </t>
    </r>
    <r>
      <rPr>
        <sz val="10"/>
        <rFont val="Cambria"/>
        <family val="1"/>
        <charset val="204"/>
        <scheme val="major"/>
      </rPr>
      <t>din Legea nr.355-XVI din 23.12.2005   (pct.6</t>
    </r>
    <r>
      <rPr>
        <vertAlign val="superscript"/>
        <sz val="10"/>
        <rFont val="Cambria"/>
        <family val="1"/>
        <charset val="204"/>
        <scheme val="major"/>
      </rPr>
      <t>1</t>
    </r>
    <r>
      <rPr>
        <sz val="10"/>
        <rFont val="Cambria"/>
        <family val="1"/>
        <charset val="204"/>
        <scheme val="major"/>
      </rPr>
      <t>) din HG nr.710 din 26.09.12  15%)  lei *******</t>
    </r>
  </si>
  <si>
    <t>7. ***** Sub tabel se specifică sporurile și suplimentele, sau alte plăți incluse în această coloană pentru fiecare titlu de funcție în parte.</t>
  </si>
  <si>
    <t xml:space="preserve">8. ****** Se indică partea ajutorului material care nu se supune contribuților de asigurări sociale de stat obligatorii, a cărui mărime nu depășește salariul mediu lunar pe economie prognozat și aprobat de Guvern,  în cnf pct.2 din anexa nr.5 la Legea bugetului asigurărilor sociale de stat pe anul respectiv (Legea nr.286 din 16.12..2016). </t>
  </si>
  <si>
    <r>
      <t>9. ******* Se completează pentru persoanele care deţin funcţii de demnitate publică şi personalul din cabinetul persoanelor cu funcţii de demnitate publică conf. art. 8 alin. (2</t>
    </r>
    <r>
      <rPr>
        <vertAlign val="superscript"/>
        <sz val="10"/>
        <rFont val="Cambria"/>
        <family val="1"/>
        <charset val="238"/>
        <scheme val="major"/>
      </rPr>
      <t>2</t>
    </r>
    <r>
      <rPr>
        <sz val="10"/>
        <rFont val="Cambria"/>
        <family val="1"/>
        <charset val="204"/>
        <scheme val="major"/>
      </rPr>
      <t xml:space="preserve">),  precum şi personalul care efectuează deservirea tehnică şi asigură din anexa nr.1 la HG nr.710 din 26.09.2012   </t>
    </r>
  </si>
  <si>
    <r>
      <t>spor pentru eficiență în activitate în mărime de 1,5 din salariul lunar****</t>
    </r>
    <r>
      <rPr>
        <sz val="9"/>
        <rFont val="Cambria"/>
        <family val="1"/>
        <scheme val="major"/>
      </rPr>
      <t>(art.6 (2</t>
    </r>
    <r>
      <rPr>
        <sz val="9"/>
        <rFont val="Cambria"/>
        <family val="1"/>
      </rPr>
      <t>²) din Legea nr.355/23.12.05)</t>
    </r>
  </si>
  <si>
    <t>16(4*15)</t>
  </si>
  <si>
    <t>17(4*20%)</t>
  </si>
  <si>
    <t>18(4*20%)</t>
  </si>
  <si>
    <t>20(4+5+7+9+10+12+14+16+17+18+19)</t>
  </si>
  <si>
    <t>21(4)</t>
  </si>
  <si>
    <t>25((20*12 luni+21+22+24)/1000)</t>
  </si>
  <si>
    <t xml:space="preserve">26((25-23/1000)*23%) </t>
  </si>
  <si>
    <t>27(25*4,5%)</t>
  </si>
  <si>
    <t>28(25+26+27)</t>
  </si>
  <si>
    <t>6. **** Se completează doar pentru persoanele care deţin funcţii de demnitate publică din cadrul Serviciului Prevenirea şi Combaterea Spălării Banilor şi din cadrul Comisiei Electorale Centrale conform Art.6 (2²) din Legea nr.355/23.12.05.</t>
  </si>
  <si>
    <r>
      <t xml:space="preserve">Calculul fondului anual de salarizare pentru </t>
    </r>
    <r>
      <rPr>
        <b/>
        <i/>
        <u/>
        <sz val="14"/>
        <rFont val="Cambria"/>
        <family val="1"/>
        <charset val="204"/>
        <scheme val="major"/>
      </rPr>
      <t xml:space="preserve">functionari publici  </t>
    </r>
    <r>
      <rPr>
        <b/>
        <i/>
        <sz val="14"/>
        <rFont val="Cambria"/>
        <family val="1"/>
        <scheme val="major"/>
      </rPr>
      <t>pentru anul 2019</t>
    </r>
  </si>
  <si>
    <t>(Tabelul este elaborat în baza Legea nr.48 din 22.03.2012 privind sistemul de salarizare a funcționarilor publici (pentru funcționarii publici),  Hotărîrea Guvernului nr.331 din 28.05.12 privind salarizarea funcționarilor publici)</t>
  </si>
  <si>
    <t>Salariu de bază (de funcție) stabilit cnf schemei de încadrare*</t>
  </si>
  <si>
    <t>spor pt grad de calificare, grad special, rang diplomatic (pct.7 din HG nr.331 / 28.05.12)</t>
  </si>
  <si>
    <t>După caz, diferența de salariu (art.19 din Legea nr.48 / 22.03.12</t>
  </si>
  <si>
    <r>
      <t>spor pentru eficienţă în activitate** (art.8</t>
    </r>
    <r>
      <rPr>
        <vertAlign val="superscript"/>
        <sz val="10"/>
        <rFont val="Cambria"/>
        <family val="1"/>
        <charset val="238"/>
        <scheme val="major"/>
      </rPr>
      <t>1</t>
    </r>
    <r>
      <rPr>
        <sz val="10"/>
        <rFont val="Cambria"/>
        <family val="1"/>
        <charset val="204"/>
        <scheme val="major"/>
      </rPr>
      <t xml:space="preserve">) din Legea nr.48 din 22.03.2012, </t>
    </r>
    <r>
      <rPr>
        <b/>
        <sz val="10"/>
        <rFont val="Cambria"/>
        <family val="1"/>
        <charset val="204"/>
        <scheme val="major"/>
      </rPr>
      <t xml:space="preserve">lei, </t>
    </r>
  </si>
  <si>
    <t xml:space="preserve">spor pentru eficiență în activitate*** pînă la 100% (art.8³) din Legea nr.48 din 22.03.2012;  1,5 salarii de funcție (art.8⁴ și 8⁵) din Legea nr.48 din 22.03.2012. lei </t>
  </si>
  <si>
    <r>
      <t>Salariu lunar,</t>
    </r>
    <r>
      <rPr>
        <b/>
        <sz val="10"/>
        <rFont val="Cambria"/>
        <family val="1"/>
        <scheme val="major"/>
      </rPr>
      <t xml:space="preserve"> lei</t>
    </r>
  </si>
  <si>
    <t>premiu anual planificat pentru anul 2019 (pct.8 2) din HG nr.331 / 28.05.12 - 10%)</t>
  </si>
  <si>
    <r>
      <t>ajutor material (pct.8</t>
    </r>
    <r>
      <rPr>
        <sz val="12"/>
        <rFont val="Cambria"/>
        <family val="1"/>
      </rPr>
      <t>⁴</t>
    </r>
    <r>
      <rPr>
        <sz val="10"/>
        <rFont val="Cambria"/>
        <family val="1"/>
        <charset val="204"/>
        <scheme val="major"/>
      </rPr>
      <t>) din HG nr.331 / 28.05.12)</t>
    </r>
  </si>
  <si>
    <t>impactul platilor de stimulare si premiului anual asupra indemnizației de concediu</t>
  </si>
  <si>
    <r>
      <t xml:space="preserve">Fondul anual de retribuire a muncii (211000), </t>
    </r>
    <r>
      <rPr>
        <sz val="10"/>
        <color theme="1"/>
        <rFont val="Cambria"/>
        <family val="1"/>
        <scheme val="major"/>
      </rPr>
      <t>mii lei</t>
    </r>
  </si>
  <si>
    <t>contributii de asigurari sociale de stat obligatorii (212100) (23%, anual), mii lei</t>
  </si>
  <si>
    <t>prime de asigurare obligatorie de asistenta medicala (212200) (4,5%, anual), mii lei</t>
  </si>
  <si>
    <t>Cheltuieli de personal total anual  (210000), mii lei</t>
  </si>
  <si>
    <t xml:space="preserve">la 01 ianuarie </t>
  </si>
  <si>
    <t>începînd cu 01 martie</t>
  </si>
  <si>
    <t>de la 01 ianuarie</t>
  </si>
  <si>
    <r>
      <t xml:space="preserve">la 01 ianuarie,   </t>
    </r>
    <r>
      <rPr>
        <b/>
        <sz val="10"/>
        <rFont val="Cambria"/>
        <family val="1"/>
        <scheme val="major"/>
      </rPr>
      <t>Σ, lei</t>
    </r>
  </si>
  <si>
    <r>
      <rPr>
        <sz val="10"/>
        <rFont val="Cambria"/>
        <family val="1"/>
        <scheme val="major"/>
      </rPr>
      <t>începînd cu 01 martie,</t>
    </r>
    <r>
      <rPr>
        <b/>
        <sz val="10"/>
        <rFont val="Cambria"/>
        <family val="1"/>
        <scheme val="major"/>
      </rPr>
      <t xml:space="preserve">    Σ, lei</t>
    </r>
  </si>
  <si>
    <t xml:space="preserve">11(2*salariul mediu pe economie ajustat pentru anul 2018*1,15) </t>
  </si>
  <si>
    <t>13(5*12)</t>
  </si>
  <si>
    <t>14(6*12)</t>
  </si>
  <si>
    <t>15(5+7+8+10+13)</t>
  </si>
  <si>
    <t>Exemplu</t>
  </si>
  <si>
    <t>IV</t>
  </si>
  <si>
    <t>1. Salariile de funcție pentru funcționarii publici se reflectă conform ultimei schemei de încadrare înregistrate.</t>
  </si>
  <si>
    <t>2. * Sub tabel se specifică sporurile și suplimentele, sau alte plăți incluse în această coloană pentru fiecare titlu de funcție în parte.</t>
  </si>
  <si>
    <r>
      <t>3.</t>
    </r>
    <r>
      <rPr>
        <sz val="10"/>
        <rFont val="Cambria"/>
        <family val="1"/>
        <charset val="238"/>
        <scheme val="major"/>
      </rPr>
      <t xml:space="preserve"> ** Se completează doar pentru angajaţii Serviciului Fiscal de Stat, Serviciului Vamal şi Inspecţiei Financiare, care au statut de funcţionar public, inclusiv celor cu statut special, în conf. art. 8</t>
    </r>
    <r>
      <rPr>
        <vertAlign val="superscript"/>
        <sz val="10"/>
        <rFont val="Cambria"/>
        <family val="1"/>
        <charset val="238"/>
        <scheme val="major"/>
      </rPr>
      <t>1</t>
    </r>
    <r>
      <rPr>
        <sz val="10"/>
        <rFont val="Cambria"/>
        <family val="1"/>
        <charset val="238"/>
        <scheme val="major"/>
      </rPr>
      <t xml:space="preserve"> din Legea nr.48 din 22.03.2012. </t>
    </r>
  </si>
  <si>
    <r>
      <t>4. *** S</t>
    </r>
    <r>
      <rPr>
        <sz val="10"/>
        <rFont val="Cambria"/>
        <family val="1"/>
        <scheme val="major"/>
      </rPr>
      <t>e completează doar pentru angajații Curții de Conturi, Serviciului pentru Prevenirea și  Combaterea Spălării Banilor și Comisiei Electorale Centrale , care au statut de funcționar public ,  inclusiv celor cu statut special, în conf. art.8³, 8⁴ și 8⁵din Legea nr.48 din 22.03.2012.</t>
    </r>
  </si>
  <si>
    <t>19((5*3 luni+6*9 luni)*15%)</t>
  </si>
  <si>
    <t>24((23-21/1000)*23%)</t>
  </si>
  <si>
    <t>25(23*4,5%)</t>
  </si>
  <si>
    <t>26(23+24+25)</t>
  </si>
  <si>
    <t>începînd cu 01 aprilie</t>
  </si>
  <si>
    <t>16(6+7+9+10+14)</t>
  </si>
  <si>
    <t>17(6+7+9+11+14)</t>
  </si>
  <si>
    <t>18((5*12 luni+15*12 luni*15%)+(5*12 luni+15*12 luni*15%)*10%)*10%</t>
  </si>
  <si>
    <t>22((18+19)/12 luni)</t>
  </si>
  <si>
    <t xml:space="preserve">Org1 </t>
  </si>
  <si>
    <t>F1-F2</t>
  </si>
  <si>
    <t>(adresa electronică)</t>
  </si>
  <si>
    <t>Datele de contact al executorului:</t>
  </si>
  <si>
    <t>Conducător autorității/ instituției:</t>
  </si>
  <si>
    <t>Conducătorul autorității/ instituției:</t>
  </si>
  <si>
    <t>20((15*3 luni+ 16+17*8+18+19)/ 12luni)</t>
  </si>
  <si>
    <t>23((15*3 luni+16+17*8luni+18+19+20+ 22))/1000</t>
  </si>
  <si>
    <t>24(21/12 luni+10)</t>
  </si>
  <si>
    <r>
      <t xml:space="preserve">impactul premiului anual si altor plati de stimulare asupra indemnizației de concediu, </t>
    </r>
    <r>
      <rPr>
        <b/>
        <sz val="10"/>
        <rFont val="Cambria"/>
        <family val="1"/>
        <charset val="204"/>
        <scheme val="major"/>
      </rPr>
      <t>lei</t>
    </r>
  </si>
  <si>
    <t xml:space="preserve">10(2*salariul mediu pe economie pe anul 2017*1,15) </t>
  </si>
  <si>
    <r>
      <t xml:space="preserve"> - salariul lunar pentru funcțiile de demnitate publică, precum și pentru inspectorii de integritate din cadrul Autorității Naționale de Integritate se indică prin înmulţirea coeficientului, stabilit prin anexa nr.13 la Legea nr.355-XVI din 23.12.2005 cu salariul mediu pe economie ajustat, după cum urmează: pentru 2019 - </t>
    </r>
    <r>
      <rPr>
        <sz val="10"/>
        <color rgb="FFFF0000"/>
        <rFont val="Cambria"/>
        <family val="1"/>
        <scheme val="major"/>
      </rPr>
      <t>6019</t>
    </r>
    <r>
      <rPr>
        <sz val="10"/>
        <rFont val="Cambria"/>
        <family val="1"/>
        <charset val="238"/>
        <scheme val="major"/>
      </rPr>
      <t xml:space="preserve"> lei = (5697 lei*4 luni + 6180 lei*8 luni)/12 luni); pentru 2020 - </t>
    </r>
    <r>
      <rPr>
        <sz val="10"/>
        <color rgb="FFFF0000"/>
        <rFont val="Cambria"/>
        <family val="1"/>
        <scheme val="major"/>
      </rPr>
      <t>6493,3</t>
    </r>
    <r>
      <rPr>
        <sz val="10"/>
        <rFont val="Cambria"/>
        <family val="1"/>
        <charset val="238"/>
        <scheme val="major"/>
      </rPr>
      <t xml:space="preserve"> lei = (6180 lei*4 luni +6650 lei*8 luni)/12 luni); pentru 2021 -</t>
    </r>
    <r>
      <rPr>
        <sz val="10"/>
        <color rgb="FFFF0000"/>
        <rFont val="Cambria"/>
        <family val="1"/>
        <scheme val="major"/>
      </rPr>
      <t xml:space="preserve"> 7050,0</t>
    </r>
    <r>
      <rPr>
        <sz val="10"/>
        <rFont val="Cambria"/>
        <family val="1"/>
        <charset val="238"/>
        <scheme val="major"/>
      </rPr>
      <t xml:space="preserve"> lei = (6650 lei*4 luni + 7250 lei*8 luni)/12 luni).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</si>
</sst>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39" x14ac:knownFonts="1">
    <font>
      <sz val="11"/>
      <color theme="1"/>
      <name val="Calibri"/>
      <family val="2"/>
      <scheme val="minor"/>
    </font>
    <font>
      <b/>
      <sz val="14"/>
      <color theme="1"/>
      <name val="Times New Roman"/>
      <family val="1"/>
      <charset val="204"/>
    </font>
    <font>
      <sz val="10"/>
      <name val="Arial"/>
      <family val="2"/>
    </font>
    <font>
      <sz val="14"/>
      <color theme="1"/>
      <name val="Calibri"/>
      <family val="2"/>
      <scheme val="minor"/>
    </font>
    <font>
      <i/>
      <sz val="8"/>
      <color theme="1"/>
      <name val="Calibri"/>
      <family val="2"/>
      <charset val="204"/>
      <scheme val="minor"/>
    </font>
    <font>
      <sz val="10"/>
      <name val="Cambria"/>
      <family val="1"/>
      <charset val="204"/>
      <scheme val="major"/>
    </font>
    <font>
      <b/>
      <sz val="14"/>
      <name val="Cambria"/>
      <family val="1"/>
      <charset val="204"/>
      <scheme val="major"/>
    </font>
    <font>
      <sz val="12"/>
      <name val="Cambria"/>
      <family val="1"/>
      <charset val="204"/>
      <scheme val="major"/>
    </font>
    <font>
      <i/>
      <sz val="8"/>
      <name val="Cambria"/>
      <family val="1"/>
      <charset val="204"/>
      <scheme val="major"/>
    </font>
    <font>
      <b/>
      <i/>
      <u/>
      <sz val="14"/>
      <name val="Cambria"/>
      <family val="1"/>
      <charset val="204"/>
      <scheme val="major"/>
    </font>
    <font>
      <b/>
      <sz val="10"/>
      <name val="Cambria"/>
      <family val="1"/>
      <charset val="204"/>
      <scheme val="major"/>
    </font>
    <font>
      <vertAlign val="subscript"/>
      <sz val="10"/>
      <name val="Cambria"/>
      <family val="1"/>
      <charset val="204"/>
      <scheme val="major"/>
    </font>
    <font>
      <i/>
      <sz val="10"/>
      <name val="Cambria"/>
      <family val="1"/>
      <charset val="204"/>
      <scheme val="major"/>
    </font>
    <font>
      <sz val="9"/>
      <name val="Cambria"/>
      <family val="1"/>
      <charset val="204"/>
      <scheme val="major"/>
    </font>
    <font>
      <sz val="10"/>
      <color theme="1"/>
      <name val="Cambria"/>
      <family val="1"/>
      <charset val="204"/>
      <scheme val="major"/>
    </font>
    <font>
      <i/>
      <sz val="10"/>
      <color theme="1"/>
      <name val="Cambria"/>
      <family val="1"/>
      <charset val="204"/>
      <scheme val="major"/>
    </font>
    <font>
      <b/>
      <sz val="14"/>
      <color theme="1"/>
      <name val="Cambria"/>
      <family val="1"/>
      <charset val="204"/>
      <scheme val="major"/>
    </font>
    <font>
      <sz val="9"/>
      <color theme="1"/>
      <name val="Cambria"/>
      <family val="1"/>
      <charset val="204"/>
      <scheme val="major"/>
    </font>
    <font>
      <vertAlign val="superscript"/>
      <sz val="9"/>
      <name val="Cambria"/>
      <family val="1"/>
      <charset val="204"/>
      <scheme val="major"/>
    </font>
    <font>
      <vertAlign val="superscript"/>
      <sz val="10"/>
      <name val="Cambria"/>
      <family val="1"/>
      <charset val="204"/>
      <scheme val="major"/>
    </font>
    <font>
      <b/>
      <i/>
      <sz val="14"/>
      <name val="Cambria"/>
      <family val="1"/>
      <charset val="204"/>
      <scheme val="major"/>
    </font>
    <font>
      <b/>
      <sz val="11"/>
      <color rgb="FF0070C0"/>
      <name val="Calibri"/>
      <family val="2"/>
      <scheme val="minor"/>
    </font>
    <font>
      <b/>
      <sz val="9"/>
      <name val="Cambria"/>
      <family val="1"/>
      <charset val="204"/>
      <scheme val="major"/>
    </font>
    <font>
      <sz val="10"/>
      <name val="Cambria"/>
      <family val="1"/>
      <charset val="238"/>
      <scheme val="major"/>
    </font>
    <font>
      <i/>
      <u/>
      <sz val="8"/>
      <name val="Cambria"/>
      <family val="1"/>
      <charset val="204"/>
      <scheme val="major"/>
    </font>
    <font>
      <sz val="11"/>
      <name val="Calibri"/>
      <family val="2"/>
      <scheme val="minor"/>
    </font>
    <font>
      <vertAlign val="superscript"/>
      <sz val="10"/>
      <name val="Cambria"/>
      <family val="1"/>
      <charset val="238"/>
      <scheme val="major"/>
    </font>
    <font>
      <b/>
      <sz val="10"/>
      <name val="Cambria"/>
      <family val="1"/>
      <scheme val="major"/>
    </font>
    <font>
      <sz val="10"/>
      <name val="Cambria"/>
      <family val="1"/>
      <scheme val="major"/>
    </font>
    <font>
      <sz val="9"/>
      <name val="Cambria"/>
      <family val="1"/>
      <scheme val="major"/>
    </font>
    <font>
      <sz val="9"/>
      <name val="Cambria"/>
      <family val="1"/>
    </font>
    <font>
      <b/>
      <i/>
      <sz val="14"/>
      <name val="Cambria"/>
      <family val="1"/>
      <scheme val="major"/>
    </font>
    <font>
      <b/>
      <i/>
      <u/>
      <sz val="10"/>
      <color theme="1"/>
      <name val="Cambria"/>
      <family val="1"/>
      <scheme val="major"/>
    </font>
    <font>
      <b/>
      <i/>
      <sz val="10"/>
      <color theme="1"/>
      <name val="Cambria"/>
      <family val="1"/>
      <scheme val="major"/>
    </font>
    <font>
      <sz val="12"/>
      <name val="Cambria"/>
      <family val="1"/>
    </font>
    <font>
      <sz val="10"/>
      <color theme="1"/>
      <name val="Cambria"/>
      <family val="1"/>
      <scheme val="major"/>
    </font>
    <font>
      <sz val="10"/>
      <name val="Cambria"/>
      <family val="1"/>
      <charset val="204"/>
    </font>
    <font>
      <sz val="9"/>
      <color indexed="81"/>
      <name val="Tahoma"/>
      <family val="2"/>
    </font>
    <font>
      <sz val="10"/>
      <color rgb="FFFF0000"/>
      <name val="Cambria"/>
      <family val="1"/>
      <scheme val="major"/>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14">
    <border>
      <left/>
      <right/>
      <top/>
      <bottom/>
      <diagonal/>
    </border>
    <border>
      <left style="hair">
        <color auto="1"/>
      </left>
      <right style="hair">
        <color auto="1"/>
      </right>
      <top style="hair">
        <color auto="1"/>
      </top>
      <bottom style="hair">
        <color auto="1"/>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auto="1"/>
      </left>
      <right/>
      <top style="hair">
        <color auto="1"/>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indexed="64"/>
      </right>
      <top style="hair">
        <color indexed="64"/>
      </top>
      <bottom/>
      <diagonal/>
    </border>
    <border>
      <left/>
      <right/>
      <top/>
      <bottom style="thin">
        <color indexed="64"/>
      </bottom>
      <diagonal/>
    </border>
    <border>
      <left style="dotted">
        <color indexed="64"/>
      </left>
      <right/>
      <top/>
      <bottom/>
      <diagonal/>
    </border>
    <border>
      <left/>
      <right/>
      <top style="dotted">
        <color indexed="64"/>
      </top>
      <bottom/>
      <diagonal/>
    </border>
    <border>
      <left/>
      <right/>
      <top style="hair">
        <color auto="1"/>
      </top>
      <bottom/>
      <diagonal/>
    </border>
    <border>
      <left/>
      <right/>
      <top style="hair">
        <color auto="1"/>
      </top>
      <bottom style="hair">
        <color auto="1"/>
      </bottom>
      <diagonal/>
    </border>
    <border>
      <left/>
      <right/>
      <top/>
      <bottom style="hair">
        <color indexed="64"/>
      </bottom>
      <diagonal/>
    </border>
  </borders>
  <cellStyleXfs count="2">
    <xf numFmtId="0" fontId="0" fillId="0" borderId="0"/>
    <xf numFmtId="0" fontId="2" fillId="0" borderId="0"/>
  </cellStyleXfs>
  <cellXfs count="139">
    <xf numFmtId="0" fontId="0" fillId="0" borderId="0" xfId="0"/>
    <xf numFmtId="0" fontId="0" fillId="0" borderId="0" xfId="0" applyAlignment="1">
      <alignment horizontal="center" vertical="center"/>
    </xf>
    <xf numFmtId="0" fontId="0" fillId="0" borderId="0" xfId="0" applyFont="1" applyAlignment="1">
      <alignment vertical="top"/>
    </xf>
    <xf numFmtId="0" fontId="0" fillId="0" borderId="0" xfId="0" applyFont="1"/>
    <xf numFmtId="0" fontId="3" fillId="0" borderId="0" xfId="0" applyFont="1"/>
    <xf numFmtId="0" fontId="4" fillId="0" borderId="0" xfId="0" applyFont="1" applyAlignment="1">
      <alignment horizontal="left" vertical="center"/>
    </xf>
    <xf numFmtId="0" fontId="1" fillId="0" borderId="0" xfId="0" applyFont="1" applyBorder="1" applyAlignment="1">
      <alignment vertical="center"/>
    </xf>
    <xf numFmtId="0" fontId="0" fillId="0" borderId="0" xfId="0" applyFont="1" applyFill="1" applyAlignment="1">
      <alignment vertical="center"/>
    </xf>
    <xf numFmtId="0" fontId="5" fillId="0" borderId="0" xfId="0" applyFont="1" applyFill="1" applyBorder="1" applyAlignment="1">
      <alignment horizontal="center" vertical="center"/>
    </xf>
    <xf numFmtId="0" fontId="7" fillId="0" borderId="0" xfId="0" applyFont="1" applyFill="1" applyAlignment="1">
      <alignment horizontal="left" wrapText="1"/>
    </xf>
    <xf numFmtId="0" fontId="5" fillId="0" borderId="0" xfId="0" applyFont="1" applyFill="1" applyAlignment="1">
      <alignment horizontal="center" vertical="center"/>
    </xf>
    <xf numFmtId="0" fontId="5" fillId="0" borderId="0" xfId="0" applyFont="1" applyFill="1"/>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1" xfId="0" applyFont="1" applyFill="1" applyBorder="1" applyAlignment="1">
      <alignment horizontal="right"/>
    </xf>
    <xf numFmtId="165" fontId="5" fillId="0" borderId="1" xfId="0" applyNumberFormat="1" applyFont="1" applyFill="1" applyBorder="1" applyAlignment="1">
      <alignment horizontal="right"/>
    </xf>
    <xf numFmtId="164" fontId="5" fillId="0" borderId="1" xfId="0" applyNumberFormat="1" applyFont="1" applyFill="1" applyBorder="1" applyAlignment="1">
      <alignment horizontal="right"/>
    </xf>
    <xf numFmtId="0" fontId="5" fillId="0" borderId="0" xfId="0" applyFont="1" applyFill="1" applyBorder="1" applyAlignment="1">
      <alignment vertical="center"/>
    </xf>
    <xf numFmtId="0" fontId="10"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0" xfId="0" applyFont="1" applyFill="1" applyBorder="1" applyAlignment="1">
      <alignment horizontal="center" vertical="center"/>
    </xf>
    <xf numFmtId="0" fontId="5" fillId="0" borderId="0" xfId="0" applyFont="1" applyFill="1" applyAlignment="1">
      <alignment horizontal="left" vertical="center" wrapText="1"/>
    </xf>
    <xf numFmtId="0" fontId="6" fillId="0" borderId="0"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0" xfId="0" applyFont="1" applyFill="1" applyAlignment="1">
      <alignment horizontal="left" vertical="center" wrapText="1"/>
    </xf>
    <xf numFmtId="0" fontId="14" fillId="0" borderId="0" xfId="0" applyFont="1" applyBorder="1" applyAlignment="1">
      <alignment horizontal="left" vertical="center"/>
    </xf>
    <xf numFmtId="0" fontId="16" fillId="0" borderId="0" xfId="0" applyFont="1" applyBorder="1" applyAlignment="1">
      <alignment horizontal="center" vertical="center"/>
    </xf>
    <xf numFmtId="0" fontId="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wrapText="1"/>
    </xf>
    <xf numFmtId="0" fontId="14" fillId="0" borderId="0" xfId="0" applyFont="1" applyBorder="1" applyAlignment="1">
      <alignment vertical="center"/>
    </xf>
    <xf numFmtId="0" fontId="10" fillId="3" borderId="1" xfId="0" applyFont="1" applyFill="1" applyBorder="1" applyAlignment="1">
      <alignment horizontal="left" vertical="center" wrapText="1"/>
    </xf>
    <xf numFmtId="0" fontId="10" fillId="3" borderId="1" xfId="0" applyFont="1" applyFill="1" applyBorder="1" applyAlignment="1">
      <alignment horizontal="right"/>
    </xf>
    <xf numFmtId="165" fontId="10" fillId="3" borderId="1" xfId="0" applyNumberFormat="1" applyFont="1" applyFill="1" applyBorder="1" applyAlignment="1">
      <alignment horizontal="right"/>
    </xf>
    <xf numFmtId="0" fontId="21" fillId="2" borderId="0" xfId="0" applyFont="1" applyFill="1" applyAlignment="1">
      <alignment vertical="center"/>
    </xf>
    <xf numFmtId="0" fontId="21" fillId="2" borderId="0" xfId="0" applyFont="1" applyFill="1"/>
    <xf numFmtId="0" fontId="14"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5" fillId="0" borderId="1" xfId="0" applyFont="1" applyFill="1" applyBorder="1" applyAlignment="1">
      <alignment horizontal="left" wrapText="1" indent="1"/>
    </xf>
    <xf numFmtId="0" fontId="14" fillId="0" borderId="1" xfId="0" applyFont="1" applyBorder="1"/>
    <xf numFmtId="0" fontId="14" fillId="0" borderId="1" xfId="0" applyFont="1" applyFill="1" applyBorder="1" applyAlignment="1">
      <alignment horizontal="center" vertical="center"/>
    </xf>
    <xf numFmtId="0" fontId="5" fillId="0" borderId="0" xfId="0" applyFont="1" applyFill="1" applyAlignment="1">
      <alignment horizontal="left" vertical="center" wrapText="1"/>
    </xf>
    <xf numFmtId="0" fontId="6" fillId="0" borderId="0" xfId="0" applyFont="1" applyFill="1" applyBorder="1" applyAlignment="1">
      <alignment horizontal="center" vertical="center"/>
    </xf>
    <xf numFmtId="0" fontId="14" fillId="0" borderId="0"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0" xfId="0" applyFont="1" applyFill="1" applyAlignment="1">
      <alignment horizontal="left" vertical="center" wrapText="1"/>
    </xf>
    <xf numFmtId="0" fontId="25" fillId="0" borderId="0" xfId="0" applyFont="1"/>
    <xf numFmtId="0" fontId="27" fillId="0" borderId="3" xfId="0" applyFont="1" applyFill="1" applyBorder="1" applyAlignment="1">
      <alignment horizontal="center" vertical="center" wrapText="1"/>
    </xf>
    <xf numFmtId="0" fontId="5" fillId="0" borderId="0" xfId="0" applyFont="1" applyFill="1" applyAlignment="1">
      <alignment horizontal="left" vertical="center" wrapText="1"/>
    </xf>
    <xf numFmtId="0" fontId="6" fillId="0" borderId="0" xfId="0" applyFont="1" applyFill="1" applyBorder="1" applyAlignment="1">
      <alignment horizontal="center" vertical="center"/>
    </xf>
    <xf numFmtId="0" fontId="1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0" xfId="0" applyFont="1" applyFill="1" applyBorder="1" applyAlignment="1">
      <alignment horizontal="center" vertical="center"/>
    </xf>
    <xf numFmtId="0" fontId="14" fillId="0" borderId="0" xfId="0" applyFont="1" applyBorder="1" applyAlignment="1">
      <alignment horizontal="center" vertical="center"/>
    </xf>
    <xf numFmtId="0" fontId="14" fillId="0" borderId="1" xfId="0" applyFont="1" applyBorder="1" applyAlignment="1">
      <alignment horizontal="center" vertical="center"/>
    </xf>
    <xf numFmtId="0" fontId="5" fillId="0" borderId="0" xfId="0" applyFont="1" applyFill="1" applyAlignment="1">
      <alignment horizontal="right" vertical="center" wrapText="1"/>
    </xf>
    <xf numFmtId="0" fontId="5" fillId="0" borderId="0" xfId="0" applyFont="1" applyFill="1" applyAlignment="1">
      <alignment horizontal="left" vertical="center" wrapText="1"/>
    </xf>
    <xf numFmtId="0" fontId="5" fillId="0" borderId="0" xfId="0" applyFont="1" applyFill="1" applyAlignment="1">
      <alignment horizontal="center" wrapText="1"/>
    </xf>
    <xf numFmtId="0" fontId="8" fillId="4"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6" fillId="0" borderId="0" xfId="0" applyFont="1" applyFill="1" applyBorder="1" applyAlignment="1">
      <alignment horizontal="center" vertical="center"/>
    </xf>
    <xf numFmtId="0" fontId="5" fillId="0" borderId="0" xfId="0" applyFont="1" applyFill="1" applyBorder="1" applyAlignment="1"/>
    <xf numFmtId="0" fontId="32" fillId="0" borderId="0" xfId="0" applyFont="1" applyBorder="1" applyAlignment="1"/>
    <xf numFmtId="0" fontId="14" fillId="0" borderId="2" xfId="0" applyFont="1" applyBorder="1" applyAlignment="1">
      <alignment horizontal="center" vertical="center"/>
    </xf>
    <xf numFmtId="49" fontId="5" fillId="0" borderId="0" xfId="0" applyNumberFormat="1" applyFont="1" applyFill="1" applyBorder="1" applyAlignment="1">
      <alignment horizontal="center" vertical="center"/>
    </xf>
    <xf numFmtId="0" fontId="17" fillId="0" borderId="0" xfId="0" applyFont="1" applyBorder="1" applyAlignment="1">
      <alignment vertical="center"/>
    </xf>
    <xf numFmtId="0" fontId="14" fillId="0" borderId="3" xfId="0" applyFont="1" applyBorder="1" applyAlignment="1">
      <alignment horizontal="center" vertical="center"/>
    </xf>
    <xf numFmtId="49" fontId="14" fillId="0" borderId="1" xfId="0" quotePrefix="1" applyNumberFormat="1" applyFont="1" applyBorder="1" applyAlignment="1">
      <alignment horizontal="center"/>
    </xf>
    <xf numFmtId="49" fontId="14" fillId="0" borderId="1" xfId="0" quotePrefix="1" applyNumberFormat="1" applyFont="1" applyFill="1" applyBorder="1" applyAlignment="1">
      <alignment horizontal="center"/>
    </xf>
    <xf numFmtId="49" fontId="14" fillId="0" borderId="0" xfId="0" quotePrefix="1" applyNumberFormat="1" applyFont="1" applyFill="1" applyBorder="1" applyAlignment="1">
      <alignment horizontal="right"/>
    </xf>
    <xf numFmtId="0" fontId="7" fillId="0" borderId="9" xfId="0" applyFont="1" applyFill="1" applyBorder="1" applyAlignment="1">
      <alignment horizontal="left"/>
    </xf>
    <xf numFmtId="0" fontId="5" fillId="0" borderId="10" xfId="0" applyFont="1" applyFill="1" applyBorder="1" applyAlignment="1"/>
    <xf numFmtId="0" fontId="0" fillId="0" borderId="0" xfId="0" applyFont="1" applyAlignment="1">
      <alignment vertical="top" wrapText="1"/>
    </xf>
    <xf numFmtId="0" fontId="5"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1" fontId="36" fillId="4" borderId="1" xfId="0" applyNumberFormat="1" applyFont="1" applyFill="1" applyBorder="1" applyAlignment="1">
      <alignment horizontal="left" wrapText="1"/>
    </xf>
    <xf numFmtId="0" fontId="36" fillId="4" borderId="1" xfId="0" applyFont="1" applyFill="1" applyBorder="1" applyAlignment="1">
      <alignment horizontal="center" wrapText="1"/>
    </xf>
    <xf numFmtId="0" fontId="5" fillId="0" borderId="1" xfId="0" applyFont="1" applyFill="1" applyBorder="1" applyAlignment="1">
      <alignment horizontal="right" wrapText="1"/>
    </xf>
    <xf numFmtId="0" fontId="0" fillId="0" borderId="0" xfId="0" applyFont="1" applyAlignment="1">
      <alignment wrapText="1"/>
    </xf>
    <xf numFmtId="0" fontId="5" fillId="0" borderId="0" xfId="0" applyFont="1" applyFill="1" applyAlignment="1">
      <alignment horizontal="center" vertical="center" wrapText="1"/>
    </xf>
    <xf numFmtId="0" fontId="6" fillId="0" borderId="0" xfId="0" applyFont="1" applyFill="1" applyBorder="1" applyAlignment="1">
      <alignment horizontal="center" vertical="center"/>
    </xf>
    <xf numFmtId="0" fontId="5" fillId="0" borderId="1"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 xfId="0" applyFont="1" applyBorder="1" applyAlignment="1">
      <alignment horizontal="center" vertical="center"/>
    </xf>
    <xf numFmtId="0" fontId="5" fillId="0" borderId="0" xfId="0" applyFont="1" applyFill="1" applyAlignment="1">
      <alignment horizontal="right" vertical="center" wrapText="1"/>
    </xf>
    <xf numFmtId="0" fontId="5" fillId="0" borderId="0" xfId="0" applyFont="1" applyFill="1" applyAlignment="1">
      <alignment horizontal="left" vertical="center" wrapText="1"/>
    </xf>
    <xf numFmtId="0" fontId="5" fillId="0" borderId="0" xfId="0" applyFont="1" applyFill="1" applyAlignment="1">
      <alignment horizontal="left" vertical="top" wrapText="1"/>
    </xf>
    <xf numFmtId="49" fontId="14" fillId="0" borderId="0" xfId="0" quotePrefix="1" applyNumberFormat="1" applyFont="1" applyFill="1" applyBorder="1" applyAlignment="1">
      <alignment horizontal="center"/>
    </xf>
    <xf numFmtId="0" fontId="14" fillId="0" borderId="0" xfId="0" applyFont="1" applyFill="1" applyBorder="1" applyAlignment="1">
      <alignment horizontal="center" vertical="center"/>
    </xf>
    <xf numFmtId="0" fontId="5" fillId="0" borderId="0" xfId="0" applyFont="1" applyFill="1" applyAlignment="1"/>
    <xf numFmtId="0" fontId="5" fillId="0" borderId="0" xfId="0" applyFont="1" applyFill="1" applyAlignment="1">
      <alignment vertical="center"/>
    </xf>
    <xf numFmtId="0" fontId="11" fillId="0" borderId="0" xfId="0" applyFont="1" applyFill="1" applyAlignment="1">
      <alignment wrapText="1"/>
    </xf>
    <xf numFmtId="0" fontId="5" fillId="0" borderId="0" xfId="0" applyFont="1" applyFill="1" applyAlignment="1">
      <alignment vertical="top" wrapText="1"/>
    </xf>
    <xf numFmtId="0" fontId="5" fillId="0" borderId="0" xfId="0" applyFont="1" applyFill="1" applyBorder="1" applyAlignment="1">
      <alignment wrapText="1"/>
    </xf>
    <xf numFmtId="0" fontId="5" fillId="0" borderId="0" xfId="0" applyFont="1" applyFill="1" applyBorder="1" applyAlignment="1">
      <alignment vertical="center" wrapText="1"/>
    </xf>
    <xf numFmtId="9" fontId="5" fillId="0" borderId="1" xfId="0" applyNumberFormat="1" applyFont="1" applyFill="1" applyBorder="1" applyAlignment="1">
      <alignment horizontal="right"/>
    </xf>
    <xf numFmtId="9" fontId="10" fillId="3" borderId="1" xfId="0" applyNumberFormat="1" applyFont="1" applyFill="1" applyBorder="1" applyAlignment="1">
      <alignment horizontal="right"/>
    </xf>
    <xf numFmtId="166" fontId="10" fillId="3" borderId="1" xfId="0" applyNumberFormat="1" applyFont="1" applyFill="1" applyBorder="1" applyAlignment="1">
      <alignment horizontal="right"/>
    </xf>
    <xf numFmtId="166" fontId="5" fillId="0" borderId="1" xfId="0" applyNumberFormat="1" applyFont="1" applyFill="1" applyBorder="1" applyAlignment="1">
      <alignment horizontal="right"/>
    </xf>
    <xf numFmtId="166" fontId="14" fillId="0" borderId="1" xfId="0" applyNumberFormat="1" applyFont="1" applyBorder="1" applyAlignment="1">
      <alignment horizontal="right" vertical="center"/>
    </xf>
    <xf numFmtId="166" fontId="5" fillId="0" borderId="1" xfId="0" applyNumberFormat="1" applyFont="1" applyFill="1" applyBorder="1" applyAlignment="1">
      <alignment horizontal="right" wrapText="1"/>
    </xf>
    <xf numFmtId="0" fontId="5" fillId="0" borderId="0" xfId="0" applyFont="1" applyFill="1" applyAlignment="1">
      <alignment horizontal="center" vertical="top" wrapText="1"/>
    </xf>
    <xf numFmtId="0" fontId="5" fillId="0" borderId="0" xfId="0" applyFont="1" applyFill="1" applyBorder="1" applyAlignment="1">
      <alignment horizontal="center" vertical="top" wrapText="1"/>
    </xf>
    <xf numFmtId="0" fontId="5" fillId="0" borderId="0" xfId="0" applyFont="1" applyFill="1" applyAlignment="1">
      <alignment horizontal="left" vertical="center" wrapText="1"/>
    </xf>
    <xf numFmtId="0" fontId="5" fillId="0" borderId="0" xfId="0" applyFont="1" applyFill="1" applyAlignment="1">
      <alignment horizontal="left" vertical="top" wrapText="1"/>
    </xf>
    <xf numFmtId="0" fontId="5" fillId="0" borderId="0" xfId="0" applyFont="1" applyFill="1" applyAlignment="1">
      <alignment horizontal="left" vertical="center" wrapText="1" indent="2"/>
    </xf>
    <xf numFmtId="0" fontId="5" fillId="0" borderId="0" xfId="0" applyFont="1" applyFill="1" applyAlignment="1">
      <alignment horizontal="center" wrapText="1"/>
    </xf>
    <xf numFmtId="0" fontId="11" fillId="0" borderId="13" xfId="0" applyFont="1" applyFill="1" applyBorder="1" applyAlignment="1">
      <alignment horizontal="center" wrapText="1"/>
    </xf>
    <xf numFmtId="0" fontId="5" fillId="0" borderId="0" xfId="0" applyFont="1" applyFill="1" applyAlignment="1">
      <alignment horizontal="center" vertical="center"/>
    </xf>
    <xf numFmtId="0" fontId="5" fillId="0" borderId="1"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Fill="1" applyBorder="1" applyAlignment="1">
      <alignment horizontal="center" vertical="center" textRotation="90"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0" xfId="0" applyFont="1" applyFill="1" applyAlignment="1">
      <alignment horizontal="right" vertical="center" wrapText="1"/>
    </xf>
    <xf numFmtId="0" fontId="5" fillId="0" borderId="13" xfId="0" applyFont="1" applyFill="1" applyBorder="1" applyAlignment="1">
      <alignment horizontal="center" wrapText="1"/>
    </xf>
    <xf numFmtId="0" fontId="5" fillId="0" borderId="13" xfId="0" applyFont="1" applyFill="1" applyBorder="1" applyAlignment="1">
      <alignment horizontal="center"/>
    </xf>
    <xf numFmtId="0" fontId="5" fillId="4" borderId="0" xfId="0" applyFont="1" applyFill="1" applyAlignment="1">
      <alignment horizontal="left" vertical="center" wrapText="1"/>
    </xf>
    <xf numFmtId="0" fontId="6" fillId="0" borderId="0" xfId="0" applyFont="1" applyFill="1" applyBorder="1" applyAlignment="1">
      <alignment horizontal="center" vertical="center"/>
    </xf>
    <xf numFmtId="0" fontId="15" fillId="0" borderId="0" xfId="0" applyFont="1" applyBorder="1" applyAlignment="1">
      <alignment horizontal="center"/>
    </xf>
    <xf numFmtId="0" fontId="14" fillId="0" borderId="0" xfId="0" applyFont="1" applyBorder="1" applyAlignment="1">
      <alignment horizontal="center" vertical="center"/>
    </xf>
    <xf numFmtId="0" fontId="14" fillId="0" borderId="1" xfId="0" applyFont="1" applyBorder="1" applyAlignment="1">
      <alignment horizontal="center" vertical="center"/>
    </xf>
    <xf numFmtId="0" fontId="17" fillId="0" borderId="0" xfId="0" applyFont="1" applyBorder="1" applyAlignment="1">
      <alignment horizontal="center" vertical="center"/>
    </xf>
    <xf numFmtId="0" fontId="27" fillId="0" borderId="0" xfId="0" applyFont="1" applyFill="1" applyAlignment="1">
      <alignment horizontal="right" vertical="center" wrapText="1"/>
    </xf>
    <xf numFmtId="0" fontId="5" fillId="0" borderId="13" xfId="0" applyFont="1" applyFill="1" applyBorder="1" applyAlignment="1">
      <alignment horizontal="center" vertical="center"/>
    </xf>
    <xf numFmtId="0" fontId="5" fillId="0" borderId="0" xfId="0" applyFont="1" applyFill="1" applyAlignment="1">
      <alignment horizontal="center" vertical="center" wrapText="1"/>
    </xf>
    <xf numFmtId="0" fontId="11" fillId="0" borderId="0" xfId="0" applyFont="1" applyFill="1" applyAlignment="1">
      <alignment horizontal="center" wrapText="1"/>
    </xf>
    <xf numFmtId="0" fontId="5" fillId="0" borderId="1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2" fillId="0" borderId="0" xfId="0" applyFont="1" applyFill="1" applyBorder="1" applyAlignment="1">
      <alignment horizontal="center" vertical="center"/>
    </xf>
    <xf numFmtId="0" fontId="33" fillId="0" borderId="8" xfId="0" applyFont="1" applyBorder="1" applyAlignment="1">
      <alignment horizontal="center"/>
    </xf>
    <xf numFmtId="0" fontId="14" fillId="0" borderId="2" xfId="0" applyFont="1" applyBorder="1" applyAlignment="1">
      <alignment horizontal="center" vertical="center"/>
    </xf>
    <xf numFmtId="0" fontId="14" fillId="0" borderId="3" xfId="0" applyFont="1" applyBorder="1" applyAlignment="1">
      <alignment horizontal="center" vertical="center"/>
    </xf>
  </cellXfs>
  <cellStyles count="2">
    <cellStyle name="Normal" xfId="0" builtinId="0"/>
    <cellStyle name="Normal 2 2" xfId="1"/>
  </cellStyles>
  <dxfs count="0"/>
  <tableStyles count="0" defaultTableStyle="TableStyleMedium9" defaultPivotStyle="PivotStyleLight16"/>
  <colors>
    <mruColors>
      <color rgb="FF251EAE"/>
      <color rgb="FF230E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F54"/>
  <sheetViews>
    <sheetView showZeros="0" view="pageBreakPreview" zoomScale="70" zoomScaleNormal="70" zoomScaleSheetLayoutView="70" workbookViewId="0">
      <selection activeCell="C11" sqref="C11"/>
    </sheetView>
  </sheetViews>
  <sheetFormatPr defaultRowHeight="15" x14ac:dyDescent="0.25"/>
  <cols>
    <col min="1" max="1" width="29.7109375" style="19" customWidth="1"/>
    <col min="2" max="2" width="6.85546875" style="10" customWidth="1"/>
    <col min="3" max="3" width="8.42578125" style="10" customWidth="1"/>
    <col min="4" max="4" width="10.140625" style="10" customWidth="1"/>
    <col min="5" max="5" width="8.85546875" style="10" customWidth="1"/>
    <col min="6" max="6" width="6.42578125" style="10" customWidth="1"/>
    <col min="7" max="7" width="8.42578125" style="10" customWidth="1"/>
    <col min="8" max="8" width="7" style="10" customWidth="1"/>
    <col min="9" max="9" width="8.5703125" style="10" customWidth="1"/>
    <col min="10" max="10" width="15.140625" style="10" customWidth="1"/>
    <col min="11" max="11" width="6.5703125" style="10" customWidth="1"/>
    <col min="12" max="12" width="11" style="10" customWidth="1"/>
    <col min="13" max="14" width="9.85546875" style="10" customWidth="1"/>
    <col min="15" max="15" width="6.7109375" style="10" customWidth="1"/>
    <col min="16" max="16" width="10.140625" style="10" customWidth="1"/>
    <col min="17" max="17" width="8.5703125" style="10" customWidth="1"/>
    <col min="18" max="18" width="10.7109375" style="10" customWidth="1"/>
    <col min="19" max="19" width="8" style="10" customWidth="1"/>
    <col min="20" max="20" width="12.85546875" style="10" customWidth="1"/>
    <col min="21" max="21" width="12.28515625" style="10" customWidth="1"/>
    <col min="22" max="22" width="11.28515625" style="10" customWidth="1"/>
    <col min="23" max="23" width="10.5703125" style="10" customWidth="1"/>
    <col min="24" max="24" width="9" style="11" customWidth="1"/>
    <col min="25" max="25" width="14.140625" style="11" customWidth="1"/>
    <col min="26" max="26" width="12.140625" style="11" customWidth="1"/>
    <col min="27" max="27" width="10.7109375" style="11" customWidth="1"/>
    <col min="28" max="28" width="14.5703125" style="11" customWidth="1"/>
  </cols>
  <sheetData>
    <row r="1" spans="1:30" s="4" customFormat="1" ht="18.75" x14ac:dyDescent="0.3">
      <c r="A1" s="122" t="s">
        <v>60</v>
      </c>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6"/>
      <c r="AD1" s="6"/>
    </row>
    <row r="2" spans="1:30" s="4" customFormat="1" ht="31.5" customHeight="1" x14ac:dyDescent="0.3">
      <c r="A2" s="112" t="s">
        <v>33</v>
      </c>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6"/>
      <c r="AD2" s="6"/>
    </row>
    <row r="3" spans="1:30" s="4" customFormat="1" ht="18.75" x14ac:dyDescent="0.3">
      <c r="A3" s="22"/>
      <c r="B3" s="22"/>
      <c r="C3" s="22"/>
      <c r="D3" s="22"/>
      <c r="E3" s="22"/>
      <c r="F3" s="22"/>
      <c r="G3" s="22"/>
      <c r="H3" s="22"/>
      <c r="I3" s="22"/>
      <c r="J3" s="43"/>
      <c r="K3" s="22"/>
      <c r="L3" s="22"/>
      <c r="M3" s="50"/>
      <c r="N3" s="50"/>
      <c r="O3" s="22"/>
      <c r="P3" s="22"/>
      <c r="Q3" s="22"/>
      <c r="R3" s="22"/>
      <c r="S3" s="22"/>
      <c r="T3" s="22"/>
      <c r="U3" s="22"/>
      <c r="V3" s="22"/>
      <c r="W3" s="8"/>
      <c r="X3" s="20"/>
      <c r="Y3" s="20"/>
      <c r="Z3" s="20"/>
      <c r="AA3" s="20"/>
      <c r="AB3" s="20"/>
      <c r="AC3" s="6"/>
      <c r="AD3" s="6"/>
    </row>
    <row r="4" spans="1:30" x14ac:dyDescent="0.25">
      <c r="A4" s="25" t="s">
        <v>14</v>
      </c>
      <c r="B4" s="123" t="s">
        <v>18</v>
      </c>
      <c r="C4" s="123"/>
      <c r="D4" s="123"/>
      <c r="E4" s="123"/>
      <c r="F4" s="123"/>
      <c r="G4" s="123"/>
      <c r="H4" s="123"/>
      <c r="I4" s="124"/>
      <c r="J4" s="44"/>
      <c r="K4" s="125" t="s">
        <v>9</v>
      </c>
      <c r="L4" s="37" t="s">
        <v>19</v>
      </c>
      <c r="M4" s="51" t="s">
        <v>118</v>
      </c>
      <c r="N4" s="51" t="s">
        <v>119</v>
      </c>
      <c r="O4" s="37" t="s">
        <v>45</v>
      </c>
      <c r="P4" s="85" t="s">
        <v>21</v>
      </c>
      <c r="Q4" s="84"/>
      <c r="R4" s="84"/>
      <c r="S4" s="17"/>
      <c r="T4" s="17"/>
      <c r="U4" s="17"/>
      <c r="V4" s="17"/>
      <c r="W4" s="8"/>
      <c r="X4" s="8"/>
      <c r="Y4" s="8"/>
      <c r="Z4" s="17"/>
      <c r="AA4" s="17"/>
      <c r="AB4" s="17"/>
      <c r="AC4" s="1"/>
      <c r="AD4" s="1"/>
    </row>
    <row r="5" spans="1:30" ht="18" x14ac:dyDescent="0.25">
      <c r="A5" s="26"/>
      <c r="B5" s="126" t="s">
        <v>22</v>
      </c>
      <c r="C5" s="126"/>
      <c r="D5" s="126"/>
      <c r="E5" s="126"/>
      <c r="F5" s="126"/>
      <c r="G5" s="126"/>
      <c r="H5" s="126"/>
      <c r="I5" s="124"/>
      <c r="J5" s="44"/>
      <c r="K5" s="125"/>
      <c r="L5" s="40"/>
      <c r="M5" s="40"/>
      <c r="N5" s="40"/>
      <c r="O5" s="41"/>
      <c r="P5" s="41"/>
      <c r="Q5" s="90"/>
      <c r="R5" s="90"/>
      <c r="S5" s="17"/>
      <c r="T5" s="17"/>
      <c r="U5" s="17"/>
      <c r="V5" s="17"/>
      <c r="W5" s="8"/>
      <c r="X5" s="8"/>
      <c r="Y5" s="8"/>
      <c r="Z5" s="17"/>
      <c r="AA5" s="17"/>
      <c r="AB5" s="17"/>
      <c r="AC5" s="1"/>
      <c r="AD5" s="1"/>
    </row>
    <row r="6" spans="1:30" ht="22.5" customHeight="1" x14ac:dyDescent="0.25">
      <c r="A6" s="9"/>
      <c r="AC6" s="11"/>
    </row>
    <row r="7" spans="1:30" s="2" customFormat="1" ht="129.75" customHeight="1" x14ac:dyDescent="0.25">
      <c r="A7" s="111" t="s">
        <v>8</v>
      </c>
      <c r="B7" s="115" t="s">
        <v>4</v>
      </c>
      <c r="C7" s="111" t="s">
        <v>47</v>
      </c>
      <c r="D7" s="111"/>
      <c r="E7" s="111" t="s">
        <v>48</v>
      </c>
      <c r="F7" s="111" t="s">
        <v>26</v>
      </c>
      <c r="G7" s="111"/>
      <c r="H7" s="111" t="s">
        <v>28</v>
      </c>
      <c r="I7" s="111"/>
      <c r="J7" s="116" t="s">
        <v>64</v>
      </c>
      <c r="K7" s="111" t="s">
        <v>27</v>
      </c>
      <c r="L7" s="111"/>
      <c r="M7" s="113" t="s">
        <v>68</v>
      </c>
      <c r="N7" s="114"/>
      <c r="O7" s="111" t="s">
        <v>31</v>
      </c>
      <c r="P7" s="111"/>
      <c r="Q7" s="111" t="s">
        <v>49</v>
      </c>
      <c r="R7" s="111" t="s">
        <v>50</v>
      </c>
      <c r="S7" s="111" t="s">
        <v>62</v>
      </c>
      <c r="T7" s="111" t="s">
        <v>52</v>
      </c>
      <c r="U7" s="111" t="s">
        <v>51</v>
      </c>
      <c r="V7" s="111" t="s">
        <v>53</v>
      </c>
      <c r="W7" s="111"/>
      <c r="X7" s="115" t="s">
        <v>127</v>
      </c>
      <c r="Y7" s="111" t="s">
        <v>39</v>
      </c>
      <c r="Z7" s="111" t="s">
        <v>40</v>
      </c>
      <c r="AA7" s="111" t="s">
        <v>41</v>
      </c>
      <c r="AB7" s="111" t="s">
        <v>54</v>
      </c>
    </row>
    <row r="8" spans="1:30" s="2" customFormat="1" ht="49.5" customHeight="1" x14ac:dyDescent="0.25">
      <c r="A8" s="111"/>
      <c r="B8" s="115"/>
      <c r="C8" s="23" t="s">
        <v>34</v>
      </c>
      <c r="D8" s="23" t="s">
        <v>35</v>
      </c>
      <c r="E8" s="111"/>
      <c r="F8" s="23" t="s">
        <v>1</v>
      </c>
      <c r="G8" s="38" t="s">
        <v>32</v>
      </c>
      <c r="H8" s="23" t="s">
        <v>1</v>
      </c>
      <c r="I8" s="38" t="s">
        <v>32</v>
      </c>
      <c r="J8" s="117"/>
      <c r="K8" s="45" t="s">
        <v>2</v>
      </c>
      <c r="L8" s="38" t="s">
        <v>32</v>
      </c>
      <c r="M8" s="61" t="s">
        <v>2</v>
      </c>
      <c r="N8" s="38" t="s">
        <v>32</v>
      </c>
      <c r="O8" s="23" t="s">
        <v>1</v>
      </c>
      <c r="P8" s="38" t="s">
        <v>32</v>
      </c>
      <c r="Q8" s="111"/>
      <c r="R8" s="111"/>
      <c r="S8" s="111"/>
      <c r="T8" s="111"/>
      <c r="U8" s="111"/>
      <c r="V8" s="27" t="s">
        <v>29</v>
      </c>
      <c r="W8" s="28" t="s">
        <v>63</v>
      </c>
      <c r="X8" s="115"/>
      <c r="Y8" s="111"/>
      <c r="Z8" s="111"/>
      <c r="AA8" s="111"/>
      <c r="AB8" s="111"/>
    </row>
    <row r="9" spans="1:30" s="5" customFormat="1" ht="66" customHeight="1" x14ac:dyDescent="0.25">
      <c r="A9" s="12">
        <v>1</v>
      </c>
      <c r="B9" s="13">
        <v>2</v>
      </c>
      <c r="C9" s="12">
        <v>3</v>
      </c>
      <c r="D9" s="12" t="s">
        <v>38</v>
      </c>
      <c r="E9" s="12">
        <v>5</v>
      </c>
      <c r="F9" s="12">
        <v>6</v>
      </c>
      <c r="G9" s="12" t="s">
        <v>36</v>
      </c>
      <c r="H9" s="12">
        <v>8</v>
      </c>
      <c r="I9" s="12" t="s">
        <v>37</v>
      </c>
      <c r="J9" s="12" t="s">
        <v>57</v>
      </c>
      <c r="K9" s="12">
        <v>11</v>
      </c>
      <c r="L9" s="12" t="s">
        <v>58</v>
      </c>
      <c r="M9" s="60">
        <v>13</v>
      </c>
      <c r="N9" s="60" t="s">
        <v>56</v>
      </c>
      <c r="O9" s="12">
        <v>15</v>
      </c>
      <c r="P9" s="60" t="s">
        <v>69</v>
      </c>
      <c r="Q9" s="12" t="s">
        <v>70</v>
      </c>
      <c r="R9" s="12" t="s">
        <v>71</v>
      </c>
      <c r="S9" s="12">
        <v>19</v>
      </c>
      <c r="T9" s="12" t="s">
        <v>72</v>
      </c>
      <c r="U9" s="13" t="s">
        <v>73</v>
      </c>
      <c r="V9" s="12">
        <v>22</v>
      </c>
      <c r="W9" s="12">
        <v>23</v>
      </c>
      <c r="X9" s="12" t="s">
        <v>126</v>
      </c>
      <c r="Y9" s="12" t="s">
        <v>74</v>
      </c>
      <c r="Z9" s="12" t="s">
        <v>75</v>
      </c>
      <c r="AA9" s="12" t="s">
        <v>76</v>
      </c>
      <c r="AB9" s="12" t="s">
        <v>77</v>
      </c>
    </row>
    <row r="10" spans="1:30" s="35" customFormat="1" ht="36.75" customHeight="1" x14ac:dyDescent="0.2">
      <c r="A10" s="32" t="s">
        <v>23</v>
      </c>
      <c r="B10" s="33">
        <f>SUM(B11:B17)</f>
        <v>1</v>
      </c>
      <c r="C10" s="99">
        <f>SUM(C11:C17)</f>
        <v>4500</v>
      </c>
      <c r="D10" s="99">
        <f>SUM(D11:D17)</f>
        <v>4500</v>
      </c>
      <c r="E10" s="99">
        <f>SUM(E11:E17)</f>
        <v>500</v>
      </c>
      <c r="F10" s="33"/>
      <c r="G10" s="99">
        <f>SUM(G11:G17)</f>
        <v>0</v>
      </c>
      <c r="H10" s="34"/>
      <c r="I10" s="99">
        <f>SUM(I11:I17)</f>
        <v>450</v>
      </c>
      <c r="J10" s="99">
        <f>SUM(J11:J17)</f>
        <v>675</v>
      </c>
      <c r="K10" s="33"/>
      <c r="L10" s="99">
        <f>SUM(L11:L17)</f>
        <v>0</v>
      </c>
      <c r="M10" s="34"/>
      <c r="N10" s="99">
        <f t="shared" ref="N10" si="0">SUM(N11:N17)</f>
        <v>0</v>
      </c>
      <c r="O10" s="33" t="s">
        <v>0</v>
      </c>
      <c r="P10" s="33" t="s">
        <v>0</v>
      </c>
      <c r="Q10" s="33" t="s">
        <v>0</v>
      </c>
      <c r="R10" s="33" t="s">
        <v>0</v>
      </c>
      <c r="S10" s="99">
        <f>SUM(S11:S17)</f>
        <v>0</v>
      </c>
      <c r="T10" s="99">
        <f>SUM(T11:T17)</f>
        <v>6125</v>
      </c>
      <c r="U10" s="99" t="s">
        <v>0</v>
      </c>
      <c r="V10" s="99">
        <f>SUM(V11:V17)</f>
        <v>6125</v>
      </c>
      <c r="W10" s="99">
        <f>SUM(W11:W17)</f>
        <v>6125</v>
      </c>
      <c r="X10" s="99" t="s">
        <v>0</v>
      </c>
      <c r="Y10" s="99">
        <f>SUM(Y11:Y17)</f>
        <v>79.625</v>
      </c>
      <c r="Z10" s="99">
        <f t="shared" ref="Z10:AB10" si="1">SUM(Z11:Z17)</f>
        <v>16.905000000000001</v>
      </c>
      <c r="AA10" s="99">
        <f t="shared" si="1"/>
        <v>3.5831249999999999</v>
      </c>
      <c r="AB10" s="99">
        <f t="shared" si="1"/>
        <v>100.113125</v>
      </c>
    </row>
    <row r="11" spans="1:30" s="7" customFormat="1" x14ac:dyDescent="0.2">
      <c r="A11" s="39" t="s">
        <v>55</v>
      </c>
      <c r="B11" s="14">
        <v>1</v>
      </c>
      <c r="C11" s="100">
        <v>4500</v>
      </c>
      <c r="D11" s="100">
        <f>B11*C11</f>
        <v>4500</v>
      </c>
      <c r="E11" s="100">
        <v>500</v>
      </c>
      <c r="F11" s="16"/>
      <c r="G11" s="100">
        <f>D11*F11</f>
        <v>0</v>
      </c>
      <c r="H11" s="97">
        <v>0.1</v>
      </c>
      <c r="I11" s="100">
        <f>D11*H11</f>
        <v>450</v>
      </c>
      <c r="J11" s="100">
        <f>(D11*15%)</f>
        <v>675</v>
      </c>
      <c r="K11" s="14"/>
      <c r="L11" s="100"/>
      <c r="M11" s="15"/>
      <c r="N11" s="100">
        <f>D11*M11</f>
        <v>0</v>
      </c>
      <c r="O11" s="14" t="s">
        <v>0</v>
      </c>
      <c r="P11" s="14" t="s">
        <v>0</v>
      </c>
      <c r="Q11" s="14" t="s">
        <v>0</v>
      </c>
      <c r="R11" s="14" t="s">
        <v>0</v>
      </c>
      <c r="S11" s="100"/>
      <c r="T11" s="100">
        <f>SUM(D11,E11,G11,I11,J11,L11,N11,P11,Q11,R11,S11)</f>
        <v>6125</v>
      </c>
      <c r="U11" s="100" t="s">
        <v>0</v>
      </c>
      <c r="V11" s="100">
        <f>SUM(T11)</f>
        <v>6125</v>
      </c>
      <c r="W11" s="101">
        <f t="shared" ref="W11:W17" si="2">IF(V11&gt;B11*6650,6650*B11,V11)</f>
        <v>6125</v>
      </c>
      <c r="X11" s="100" t="s">
        <v>0</v>
      </c>
      <c r="Y11" s="100">
        <f>SUM(T11*12,U11,V11,X11)/1000</f>
        <v>79.625</v>
      </c>
      <c r="Z11" s="100">
        <f>(Y11-W11/1000)*23%</f>
        <v>16.905000000000001</v>
      </c>
      <c r="AA11" s="100">
        <f>(Y11)*4.5%</f>
        <v>3.5831249999999999</v>
      </c>
      <c r="AB11" s="100">
        <f>Y11+Z11+AA11</f>
        <v>100.113125</v>
      </c>
    </row>
    <row r="12" spans="1:30" s="7" customFormat="1" ht="18.75" customHeight="1" x14ac:dyDescent="0.2">
      <c r="A12" s="39" t="s">
        <v>3</v>
      </c>
      <c r="B12" s="14"/>
      <c r="C12" s="100"/>
      <c r="D12" s="100">
        <f t="shared" ref="D12:D24" si="3">B12*C12</f>
        <v>0</v>
      </c>
      <c r="E12" s="100"/>
      <c r="F12" s="16"/>
      <c r="G12" s="100">
        <f t="shared" ref="G12:G17" si="4">D12*F12</f>
        <v>0</v>
      </c>
      <c r="H12" s="97"/>
      <c r="I12" s="100">
        <f t="shared" ref="I12:I24" si="5">D12*H12</f>
        <v>0</v>
      </c>
      <c r="J12" s="100">
        <f t="shared" ref="J12:J17" si="6">(D12*15%)</f>
        <v>0</v>
      </c>
      <c r="K12" s="14"/>
      <c r="L12" s="100"/>
      <c r="M12" s="15"/>
      <c r="N12" s="100">
        <f t="shared" ref="N12:N17" si="7">D12*M12</f>
        <v>0</v>
      </c>
      <c r="O12" s="14" t="s">
        <v>0</v>
      </c>
      <c r="P12" s="14" t="s">
        <v>0</v>
      </c>
      <c r="Q12" s="14" t="s">
        <v>0</v>
      </c>
      <c r="R12" s="14" t="s">
        <v>0</v>
      </c>
      <c r="S12" s="100"/>
      <c r="T12" s="100">
        <f>SUM(D12,E12,G12,I12,J12,L12,N12,P12,Q12,R12,S12)</f>
        <v>0</v>
      </c>
      <c r="U12" s="100" t="s">
        <v>0</v>
      </c>
      <c r="V12" s="100">
        <f t="shared" ref="V12:V17" si="8">SUM(T12)</f>
        <v>0</v>
      </c>
      <c r="W12" s="101">
        <f t="shared" si="2"/>
        <v>0</v>
      </c>
      <c r="X12" s="100" t="s">
        <v>0</v>
      </c>
      <c r="Y12" s="100">
        <f t="shared" ref="Y12:Y16" si="9">SUM(T12*12,U12,V12,X12)/1000</f>
        <v>0</v>
      </c>
      <c r="Z12" s="100">
        <f t="shared" ref="Z12:Z16" si="10">(Y12-W12/1000)*23%</f>
        <v>0</v>
      </c>
      <c r="AA12" s="100">
        <f t="shared" ref="AA12:AA17" si="11">(Y12)*4.5%</f>
        <v>0</v>
      </c>
      <c r="AB12" s="100">
        <f t="shared" ref="AB12:AB17" si="12">Y12+Z12+AA12</f>
        <v>0</v>
      </c>
    </row>
    <row r="13" spans="1:30" s="7" customFormat="1" x14ac:dyDescent="0.2">
      <c r="A13" s="39" t="s">
        <v>3</v>
      </c>
      <c r="B13" s="14"/>
      <c r="C13" s="100"/>
      <c r="D13" s="100">
        <f t="shared" si="3"/>
        <v>0</v>
      </c>
      <c r="E13" s="100"/>
      <c r="F13" s="16"/>
      <c r="G13" s="100">
        <f t="shared" si="4"/>
        <v>0</v>
      </c>
      <c r="H13" s="97"/>
      <c r="I13" s="100">
        <f t="shared" si="5"/>
        <v>0</v>
      </c>
      <c r="J13" s="100">
        <f t="shared" si="6"/>
        <v>0</v>
      </c>
      <c r="K13" s="14"/>
      <c r="L13" s="100"/>
      <c r="M13" s="15"/>
      <c r="N13" s="100">
        <f t="shared" si="7"/>
        <v>0</v>
      </c>
      <c r="O13" s="14" t="s">
        <v>0</v>
      </c>
      <c r="P13" s="14" t="s">
        <v>0</v>
      </c>
      <c r="Q13" s="14" t="s">
        <v>0</v>
      </c>
      <c r="R13" s="14" t="s">
        <v>0</v>
      </c>
      <c r="S13" s="100"/>
      <c r="T13" s="100">
        <f t="shared" ref="T13:T17" si="13">SUM(D13,E13,G13,I13,J13,L13,N13,P13,Q13,R13,S13)</f>
        <v>0</v>
      </c>
      <c r="U13" s="100" t="s">
        <v>0</v>
      </c>
      <c r="V13" s="100">
        <f>SUM(T13)</f>
        <v>0</v>
      </c>
      <c r="W13" s="101">
        <f t="shared" si="2"/>
        <v>0</v>
      </c>
      <c r="X13" s="100" t="s">
        <v>0</v>
      </c>
      <c r="Y13" s="100">
        <f t="shared" si="9"/>
        <v>0</v>
      </c>
      <c r="Z13" s="100">
        <f t="shared" si="10"/>
        <v>0</v>
      </c>
      <c r="AA13" s="100">
        <f t="shared" si="11"/>
        <v>0</v>
      </c>
      <c r="AB13" s="100">
        <f t="shared" si="12"/>
        <v>0</v>
      </c>
    </row>
    <row r="14" spans="1:30" s="7" customFormat="1" ht="18.75" customHeight="1" x14ac:dyDescent="0.2">
      <c r="A14" s="39" t="s">
        <v>3</v>
      </c>
      <c r="B14" s="14"/>
      <c r="C14" s="100"/>
      <c r="D14" s="100">
        <f t="shared" si="3"/>
        <v>0</v>
      </c>
      <c r="E14" s="100"/>
      <c r="F14" s="16"/>
      <c r="G14" s="100">
        <f t="shared" si="4"/>
        <v>0</v>
      </c>
      <c r="H14" s="97"/>
      <c r="I14" s="100">
        <f t="shared" si="5"/>
        <v>0</v>
      </c>
      <c r="J14" s="100">
        <f t="shared" si="6"/>
        <v>0</v>
      </c>
      <c r="K14" s="14"/>
      <c r="L14" s="100"/>
      <c r="M14" s="15"/>
      <c r="N14" s="100">
        <f t="shared" si="7"/>
        <v>0</v>
      </c>
      <c r="O14" s="14" t="s">
        <v>0</v>
      </c>
      <c r="P14" s="14" t="s">
        <v>0</v>
      </c>
      <c r="Q14" s="14" t="s">
        <v>0</v>
      </c>
      <c r="R14" s="14" t="s">
        <v>0</v>
      </c>
      <c r="S14" s="100"/>
      <c r="T14" s="100">
        <f t="shared" si="13"/>
        <v>0</v>
      </c>
      <c r="U14" s="100" t="s">
        <v>0</v>
      </c>
      <c r="V14" s="100">
        <f t="shared" si="8"/>
        <v>0</v>
      </c>
      <c r="W14" s="101">
        <f t="shared" si="2"/>
        <v>0</v>
      </c>
      <c r="X14" s="100" t="s">
        <v>0</v>
      </c>
      <c r="Y14" s="100">
        <f t="shared" si="9"/>
        <v>0</v>
      </c>
      <c r="Z14" s="100">
        <f t="shared" si="10"/>
        <v>0</v>
      </c>
      <c r="AA14" s="100">
        <f t="shared" si="11"/>
        <v>0</v>
      </c>
      <c r="AB14" s="100">
        <f t="shared" si="12"/>
        <v>0</v>
      </c>
    </row>
    <row r="15" spans="1:30" s="7" customFormat="1" ht="18.75" customHeight="1" x14ac:dyDescent="0.2">
      <c r="A15" s="39" t="s">
        <v>3</v>
      </c>
      <c r="B15" s="14"/>
      <c r="C15" s="100"/>
      <c r="D15" s="100">
        <f t="shared" si="3"/>
        <v>0</v>
      </c>
      <c r="E15" s="100"/>
      <c r="F15" s="16"/>
      <c r="G15" s="100">
        <f t="shared" si="4"/>
        <v>0</v>
      </c>
      <c r="H15" s="97"/>
      <c r="I15" s="100">
        <f t="shared" si="5"/>
        <v>0</v>
      </c>
      <c r="J15" s="100">
        <f t="shared" si="6"/>
        <v>0</v>
      </c>
      <c r="K15" s="14"/>
      <c r="L15" s="100"/>
      <c r="M15" s="15"/>
      <c r="N15" s="100">
        <f t="shared" si="7"/>
        <v>0</v>
      </c>
      <c r="O15" s="14" t="s">
        <v>0</v>
      </c>
      <c r="P15" s="14" t="s">
        <v>0</v>
      </c>
      <c r="Q15" s="14" t="s">
        <v>0</v>
      </c>
      <c r="R15" s="14" t="s">
        <v>0</v>
      </c>
      <c r="S15" s="100"/>
      <c r="T15" s="100">
        <f t="shared" si="13"/>
        <v>0</v>
      </c>
      <c r="U15" s="100" t="s">
        <v>0</v>
      </c>
      <c r="V15" s="100">
        <f t="shared" si="8"/>
        <v>0</v>
      </c>
      <c r="W15" s="101">
        <f t="shared" si="2"/>
        <v>0</v>
      </c>
      <c r="X15" s="100" t="s">
        <v>0</v>
      </c>
      <c r="Y15" s="100">
        <f t="shared" si="9"/>
        <v>0</v>
      </c>
      <c r="Z15" s="100">
        <f t="shared" si="10"/>
        <v>0</v>
      </c>
      <c r="AA15" s="100">
        <f t="shared" si="11"/>
        <v>0</v>
      </c>
      <c r="AB15" s="100">
        <f t="shared" si="12"/>
        <v>0</v>
      </c>
    </row>
    <row r="16" spans="1:30" s="7" customFormat="1" ht="18.75" customHeight="1" x14ac:dyDescent="0.2">
      <c r="A16" s="39" t="s">
        <v>3</v>
      </c>
      <c r="B16" s="14"/>
      <c r="C16" s="100"/>
      <c r="D16" s="100">
        <f t="shared" si="3"/>
        <v>0</v>
      </c>
      <c r="E16" s="100"/>
      <c r="F16" s="16"/>
      <c r="G16" s="100">
        <f t="shared" si="4"/>
        <v>0</v>
      </c>
      <c r="H16" s="97"/>
      <c r="I16" s="100">
        <f t="shared" si="5"/>
        <v>0</v>
      </c>
      <c r="J16" s="100">
        <f t="shared" si="6"/>
        <v>0</v>
      </c>
      <c r="K16" s="14"/>
      <c r="L16" s="100"/>
      <c r="M16" s="15"/>
      <c r="N16" s="100">
        <f t="shared" si="7"/>
        <v>0</v>
      </c>
      <c r="O16" s="14" t="s">
        <v>0</v>
      </c>
      <c r="P16" s="14" t="s">
        <v>0</v>
      </c>
      <c r="Q16" s="14" t="s">
        <v>0</v>
      </c>
      <c r="R16" s="14" t="s">
        <v>0</v>
      </c>
      <c r="S16" s="100"/>
      <c r="T16" s="100">
        <f t="shared" si="13"/>
        <v>0</v>
      </c>
      <c r="U16" s="100" t="s">
        <v>0</v>
      </c>
      <c r="V16" s="100">
        <f t="shared" si="8"/>
        <v>0</v>
      </c>
      <c r="W16" s="101">
        <f t="shared" si="2"/>
        <v>0</v>
      </c>
      <c r="X16" s="100" t="s">
        <v>0</v>
      </c>
      <c r="Y16" s="100">
        <f t="shared" si="9"/>
        <v>0</v>
      </c>
      <c r="Z16" s="100">
        <f t="shared" si="10"/>
        <v>0</v>
      </c>
      <c r="AA16" s="100">
        <f t="shared" si="11"/>
        <v>0</v>
      </c>
      <c r="AB16" s="100">
        <f t="shared" si="12"/>
        <v>0</v>
      </c>
    </row>
    <row r="17" spans="1:28" s="7" customFormat="1" ht="18.75" customHeight="1" x14ac:dyDescent="0.2">
      <c r="A17" s="39" t="s">
        <v>3</v>
      </c>
      <c r="B17" s="14"/>
      <c r="C17" s="100"/>
      <c r="D17" s="100">
        <f t="shared" si="3"/>
        <v>0</v>
      </c>
      <c r="E17" s="100"/>
      <c r="F17" s="16"/>
      <c r="G17" s="100">
        <f t="shared" si="4"/>
        <v>0</v>
      </c>
      <c r="H17" s="97"/>
      <c r="I17" s="100">
        <f t="shared" si="5"/>
        <v>0</v>
      </c>
      <c r="J17" s="100">
        <f t="shared" si="6"/>
        <v>0</v>
      </c>
      <c r="K17" s="14"/>
      <c r="L17" s="100"/>
      <c r="M17" s="15"/>
      <c r="N17" s="100">
        <f t="shared" si="7"/>
        <v>0</v>
      </c>
      <c r="O17" s="14" t="s">
        <v>0</v>
      </c>
      <c r="P17" s="14" t="s">
        <v>0</v>
      </c>
      <c r="Q17" s="14" t="s">
        <v>0</v>
      </c>
      <c r="R17" s="14" t="s">
        <v>0</v>
      </c>
      <c r="S17" s="100"/>
      <c r="T17" s="100">
        <f t="shared" si="13"/>
        <v>0</v>
      </c>
      <c r="U17" s="100" t="s">
        <v>0</v>
      </c>
      <c r="V17" s="100">
        <f t="shared" si="8"/>
        <v>0</v>
      </c>
      <c r="W17" s="101">
        <f t="shared" si="2"/>
        <v>0</v>
      </c>
      <c r="X17" s="100" t="s">
        <v>0</v>
      </c>
      <c r="Y17" s="100">
        <f>SUM(T17*12,U17,V17,X17)/1000</f>
        <v>0</v>
      </c>
      <c r="Z17" s="100">
        <f>(Y17-W17/1000)*23%</f>
        <v>0</v>
      </c>
      <c r="AA17" s="100">
        <f t="shared" si="11"/>
        <v>0</v>
      </c>
      <c r="AB17" s="100">
        <f t="shared" si="12"/>
        <v>0</v>
      </c>
    </row>
    <row r="18" spans="1:28" s="36" customFormat="1" ht="39.75" customHeight="1" x14ac:dyDescent="0.25">
      <c r="A18" s="32" t="s">
        <v>5</v>
      </c>
      <c r="B18" s="33">
        <f>SUM(B19:B24)</f>
        <v>2</v>
      </c>
      <c r="C18" s="99">
        <f>SUM(C19:C24)</f>
        <v>2500</v>
      </c>
      <c r="D18" s="99">
        <f>SUM(D19:D24)</f>
        <v>5000</v>
      </c>
      <c r="E18" s="99" t="s">
        <v>0</v>
      </c>
      <c r="F18" s="33" t="s">
        <v>0</v>
      </c>
      <c r="G18" s="99" t="s">
        <v>0</v>
      </c>
      <c r="H18" s="98"/>
      <c r="I18" s="99">
        <f>SUM(I19:I24)</f>
        <v>500</v>
      </c>
      <c r="J18" s="99"/>
      <c r="K18" s="33"/>
      <c r="L18" s="99">
        <f>SUM(L19:L24)</f>
        <v>0</v>
      </c>
      <c r="M18" s="34"/>
      <c r="N18" s="99" t="s">
        <v>0</v>
      </c>
      <c r="O18" s="33" t="s">
        <v>0</v>
      </c>
      <c r="P18" s="33" t="s">
        <v>0</v>
      </c>
      <c r="Q18" s="33" t="s">
        <v>0</v>
      </c>
      <c r="R18" s="33" t="s">
        <v>0</v>
      </c>
      <c r="S18" s="99">
        <f>SUM(S19:S24)</f>
        <v>0</v>
      </c>
      <c r="T18" s="99">
        <f>SUM(T19:T24)</f>
        <v>5500</v>
      </c>
      <c r="U18" s="99" t="s">
        <v>0</v>
      </c>
      <c r="V18" s="99">
        <f>SUM(V19:V24)</f>
        <v>5000</v>
      </c>
      <c r="W18" s="99">
        <f>SUM(W19:W24)</f>
        <v>5000</v>
      </c>
      <c r="X18" s="99" t="s">
        <v>0</v>
      </c>
      <c r="Y18" s="99">
        <f>SUM(Y19:Y24)</f>
        <v>71</v>
      </c>
      <c r="Z18" s="99">
        <f>SUM(Z19:Z24)</f>
        <v>15.180000000000001</v>
      </c>
      <c r="AA18" s="99">
        <f>SUM(AA19:AA24)</f>
        <v>3.1949999999999998</v>
      </c>
      <c r="AB18" s="99">
        <f t="shared" ref="AB18" si="14">SUM(AB19:AB24)</f>
        <v>89.375</v>
      </c>
    </row>
    <row r="19" spans="1:28" s="3" customFormat="1" x14ac:dyDescent="0.25">
      <c r="A19" s="39" t="s">
        <v>55</v>
      </c>
      <c r="B19" s="14">
        <v>2</v>
      </c>
      <c r="C19" s="100">
        <v>2500</v>
      </c>
      <c r="D19" s="100">
        <f>B19*C19</f>
        <v>5000</v>
      </c>
      <c r="E19" s="100" t="s">
        <v>0</v>
      </c>
      <c r="F19" s="14" t="s">
        <v>0</v>
      </c>
      <c r="G19" s="100" t="s">
        <v>0</v>
      </c>
      <c r="H19" s="97">
        <v>0.1</v>
      </c>
      <c r="I19" s="100">
        <f t="shared" si="5"/>
        <v>500</v>
      </c>
      <c r="J19" s="100"/>
      <c r="K19" s="14"/>
      <c r="L19" s="100"/>
      <c r="M19" s="15"/>
      <c r="N19" s="100" t="s">
        <v>0</v>
      </c>
      <c r="O19" s="14" t="s">
        <v>0</v>
      </c>
      <c r="P19" s="14" t="s">
        <v>0</v>
      </c>
      <c r="Q19" s="14" t="s">
        <v>0</v>
      </c>
      <c r="R19" s="14" t="s">
        <v>0</v>
      </c>
      <c r="S19" s="100"/>
      <c r="T19" s="100">
        <f>SUM(D19,E19,G19,I19,J19,L19,N19,P19,Q19,R19,S19)</f>
        <v>5500</v>
      </c>
      <c r="U19" s="100" t="s">
        <v>0</v>
      </c>
      <c r="V19" s="100">
        <f>D19</f>
        <v>5000</v>
      </c>
      <c r="W19" s="101">
        <f t="shared" ref="W19:W24" si="15">IF(V19&gt;B19*6650,6650*B19,V19)</f>
        <v>5000</v>
      </c>
      <c r="X19" s="100" t="s">
        <v>0</v>
      </c>
      <c r="Y19" s="100">
        <f>SUM(T19*12,U19,V19,X19)/1000</f>
        <v>71</v>
      </c>
      <c r="Z19" s="100">
        <f t="shared" ref="Z19" si="16">(Y19-W19/1000)*23%</f>
        <v>15.180000000000001</v>
      </c>
      <c r="AA19" s="100">
        <f>(Y19)*4.5%</f>
        <v>3.1949999999999998</v>
      </c>
      <c r="AB19" s="100">
        <f t="shared" ref="AB19" si="17">Y19+Z19+AA19</f>
        <v>89.375</v>
      </c>
    </row>
    <row r="20" spans="1:28" s="3" customFormat="1" x14ac:dyDescent="0.25">
      <c r="A20" s="39" t="s">
        <v>3</v>
      </c>
      <c r="B20" s="14"/>
      <c r="C20" s="100"/>
      <c r="D20" s="100">
        <f t="shared" si="3"/>
        <v>0</v>
      </c>
      <c r="E20" s="100" t="s">
        <v>0</v>
      </c>
      <c r="F20" s="14" t="s">
        <v>0</v>
      </c>
      <c r="G20" s="100" t="s">
        <v>0</v>
      </c>
      <c r="H20" s="97"/>
      <c r="I20" s="100">
        <f t="shared" si="5"/>
        <v>0</v>
      </c>
      <c r="J20" s="100"/>
      <c r="K20" s="14"/>
      <c r="L20" s="100"/>
      <c r="M20" s="15"/>
      <c r="N20" s="100" t="s">
        <v>0</v>
      </c>
      <c r="O20" s="14" t="s">
        <v>0</v>
      </c>
      <c r="P20" s="14" t="s">
        <v>0</v>
      </c>
      <c r="Q20" s="14" t="s">
        <v>0</v>
      </c>
      <c r="R20" s="14" t="s">
        <v>0</v>
      </c>
      <c r="S20" s="100"/>
      <c r="T20" s="100">
        <f t="shared" ref="T20:T23" si="18">SUM(D20,E20,G20,I20,J20,L20,N20,P20,Q20,R20,S20)</f>
        <v>0</v>
      </c>
      <c r="U20" s="100" t="s">
        <v>0</v>
      </c>
      <c r="V20" s="100">
        <f t="shared" ref="V20:V24" si="19">D20</f>
        <v>0</v>
      </c>
      <c r="W20" s="101">
        <f t="shared" si="15"/>
        <v>0</v>
      </c>
      <c r="X20" s="100" t="s">
        <v>0</v>
      </c>
      <c r="Y20" s="100">
        <f t="shared" ref="Y20:Y24" si="20">SUM(T20*12,U20,V20,X20)/1000</f>
        <v>0</v>
      </c>
      <c r="Z20" s="100">
        <f t="shared" ref="Z20:Z24" si="21">(Y20-W20/1000)*23%</f>
        <v>0</v>
      </c>
      <c r="AA20" s="100">
        <f t="shared" ref="AA20:AA24" si="22">(Y20)*4.5%</f>
        <v>0</v>
      </c>
      <c r="AB20" s="100">
        <f t="shared" ref="AB20:AB24" si="23">Y20+Z20+AA20</f>
        <v>0</v>
      </c>
    </row>
    <row r="21" spans="1:28" s="3" customFormat="1" x14ac:dyDescent="0.25">
      <c r="A21" s="39" t="s">
        <v>3</v>
      </c>
      <c r="B21" s="14"/>
      <c r="C21" s="100"/>
      <c r="D21" s="100">
        <f t="shared" si="3"/>
        <v>0</v>
      </c>
      <c r="E21" s="100" t="s">
        <v>0</v>
      </c>
      <c r="F21" s="14" t="s">
        <v>0</v>
      </c>
      <c r="G21" s="100" t="s">
        <v>0</v>
      </c>
      <c r="H21" s="97"/>
      <c r="I21" s="100">
        <f t="shared" si="5"/>
        <v>0</v>
      </c>
      <c r="J21" s="100"/>
      <c r="K21" s="14"/>
      <c r="L21" s="100"/>
      <c r="M21" s="15"/>
      <c r="N21" s="100" t="s">
        <v>0</v>
      </c>
      <c r="O21" s="14" t="s">
        <v>0</v>
      </c>
      <c r="P21" s="14" t="s">
        <v>0</v>
      </c>
      <c r="Q21" s="14" t="s">
        <v>0</v>
      </c>
      <c r="R21" s="14" t="s">
        <v>0</v>
      </c>
      <c r="S21" s="100"/>
      <c r="T21" s="100">
        <f t="shared" si="18"/>
        <v>0</v>
      </c>
      <c r="U21" s="100" t="s">
        <v>0</v>
      </c>
      <c r="V21" s="100">
        <f t="shared" si="19"/>
        <v>0</v>
      </c>
      <c r="W21" s="101">
        <f t="shared" si="15"/>
        <v>0</v>
      </c>
      <c r="X21" s="100" t="s">
        <v>0</v>
      </c>
      <c r="Y21" s="100">
        <f t="shared" si="20"/>
        <v>0</v>
      </c>
      <c r="Z21" s="100">
        <f t="shared" si="21"/>
        <v>0</v>
      </c>
      <c r="AA21" s="100">
        <f t="shared" si="22"/>
        <v>0</v>
      </c>
      <c r="AB21" s="100">
        <f t="shared" si="23"/>
        <v>0</v>
      </c>
    </row>
    <row r="22" spans="1:28" s="3" customFormat="1" x14ac:dyDescent="0.25">
      <c r="A22" s="39" t="s">
        <v>3</v>
      </c>
      <c r="B22" s="14"/>
      <c r="C22" s="100"/>
      <c r="D22" s="100">
        <f t="shared" si="3"/>
        <v>0</v>
      </c>
      <c r="E22" s="100" t="s">
        <v>0</v>
      </c>
      <c r="F22" s="14" t="s">
        <v>0</v>
      </c>
      <c r="G22" s="100" t="s">
        <v>0</v>
      </c>
      <c r="H22" s="97"/>
      <c r="I22" s="100">
        <f t="shared" si="5"/>
        <v>0</v>
      </c>
      <c r="J22" s="100"/>
      <c r="K22" s="14"/>
      <c r="L22" s="100"/>
      <c r="M22" s="15"/>
      <c r="N22" s="100" t="s">
        <v>0</v>
      </c>
      <c r="O22" s="14" t="s">
        <v>0</v>
      </c>
      <c r="P22" s="14" t="s">
        <v>0</v>
      </c>
      <c r="Q22" s="14" t="s">
        <v>0</v>
      </c>
      <c r="R22" s="14" t="s">
        <v>0</v>
      </c>
      <c r="S22" s="100"/>
      <c r="T22" s="100">
        <f>SUM(D22,E22,G22,I22,J22,L22,N22,P22,Q22,R22,S22)</f>
        <v>0</v>
      </c>
      <c r="U22" s="100" t="s">
        <v>0</v>
      </c>
      <c r="V22" s="100">
        <f t="shared" si="19"/>
        <v>0</v>
      </c>
      <c r="W22" s="101">
        <f t="shared" si="15"/>
        <v>0</v>
      </c>
      <c r="X22" s="100" t="s">
        <v>0</v>
      </c>
      <c r="Y22" s="100">
        <f t="shared" si="20"/>
        <v>0</v>
      </c>
      <c r="Z22" s="100">
        <f t="shared" si="21"/>
        <v>0</v>
      </c>
      <c r="AA22" s="100">
        <f t="shared" si="22"/>
        <v>0</v>
      </c>
      <c r="AB22" s="100">
        <f t="shared" si="23"/>
        <v>0</v>
      </c>
    </row>
    <row r="23" spans="1:28" s="3" customFormat="1" x14ac:dyDescent="0.25">
      <c r="A23" s="39" t="s">
        <v>3</v>
      </c>
      <c r="B23" s="14"/>
      <c r="C23" s="100"/>
      <c r="D23" s="100">
        <f t="shared" si="3"/>
        <v>0</v>
      </c>
      <c r="E23" s="100" t="s">
        <v>0</v>
      </c>
      <c r="F23" s="14" t="s">
        <v>0</v>
      </c>
      <c r="G23" s="100" t="s">
        <v>0</v>
      </c>
      <c r="H23" s="97"/>
      <c r="I23" s="100">
        <f t="shared" si="5"/>
        <v>0</v>
      </c>
      <c r="J23" s="100"/>
      <c r="K23" s="14"/>
      <c r="L23" s="100"/>
      <c r="M23" s="15"/>
      <c r="N23" s="100" t="s">
        <v>0</v>
      </c>
      <c r="O23" s="14" t="s">
        <v>0</v>
      </c>
      <c r="P23" s="14" t="s">
        <v>0</v>
      </c>
      <c r="Q23" s="14" t="s">
        <v>0</v>
      </c>
      <c r="R23" s="14" t="s">
        <v>0</v>
      </c>
      <c r="S23" s="100"/>
      <c r="T23" s="100">
        <f t="shared" si="18"/>
        <v>0</v>
      </c>
      <c r="U23" s="100" t="s">
        <v>0</v>
      </c>
      <c r="V23" s="100">
        <f t="shared" si="19"/>
        <v>0</v>
      </c>
      <c r="W23" s="101">
        <f t="shared" si="15"/>
        <v>0</v>
      </c>
      <c r="X23" s="100" t="s">
        <v>0</v>
      </c>
      <c r="Y23" s="100">
        <f t="shared" si="20"/>
        <v>0</v>
      </c>
      <c r="Z23" s="100">
        <f t="shared" si="21"/>
        <v>0</v>
      </c>
      <c r="AA23" s="100">
        <f t="shared" si="22"/>
        <v>0</v>
      </c>
      <c r="AB23" s="100">
        <f t="shared" si="23"/>
        <v>0</v>
      </c>
    </row>
    <row r="24" spans="1:28" s="3" customFormat="1" x14ac:dyDescent="0.25">
      <c r="A24" s="39" t="s">
        <v>3</v>
      </c>
      <c r="B24" s="14"/>
      <c r="C24" s="100"/>
      <c r="D24" s="100">
        <f t="shared" si="3"/>
        <v>0</v>
      </c>
      <c r="E24" s="100" t="s">
        <v>0</v>
      </c>
      <c r="F24" s="14" t="s">
        <v>0</v>
      </c>
      <c r="G24" s="100" t="s">
        <v>0</v>
      </c>
      <c r="H24" s="97"/>
      <c r="I24" s="100">
        <f t="shared" si="5"/>
        <v>0</v>
      </c>
      <c r="J24" s="100"/>
      <c r="K24" s="14"/>
      <c r="L24" s="100"/>
      <c r="M24" s="15"/>
      <c r="N24" s="100" t="s">
        <v>0</v>
      </c>
      <c r="O24" s="14" t="s">
        <v>0</v>
      </c>
      <c r="P24" s="14" t="s">
        <v>0</v>
      </c>
      <c r="Q24" s="14" t="s">
        <v>0</v>
      </c>
      <c r="R24" s="14" t="s">
        <v>0</v>
      </c>
      <c r="S24" s="100"/>
      <c r="T24" s="100">
        <f>SUM(D24,E24,G24,I24,J24,L24,N24,P24,Q24,R24,S24)</f>
        <v>0</v>
      </c>
      <c r="U24" s="100" t="s">
        <v>0</v>
      </c>
      <c r="V24" s="100">
        <f t="shared" si="19"/>
        <v>0</v>
      </c>
      <c r="W24" s="101">
        <f t="shared" si="15"/>
        <v>0</v>
      </c>
      <c r="X24" s="100" t="s">
        <v>0</v>
      </c>
      <c r="Y24" s="100">
        <f t="shared" si="20"/>
        <v>0</v>
      </c>
      <c r="Z24" s="100">
        <f t="shared" si="21"/>
        <v>0</v>
      </c>
      <c r="AA24" s="100">
        <f t="shared" si="22"/>
        <v>0</v>
      </c>
      <c r="AB24" s="100">
        <f t="shared" si="23"/>
        <v>0</v>
      </c>
    </row>
    <row r="25" spans="1:28" s="36" customFormat="1" ht="45.75" customHeight="1" x14ac:dyDescent="0.25">
      <c r="A25" s="32" t="s">
        <v>15</v>
      </c>
      <c r="B25" s="33">
        <f>SUM(B26:B32)</f>
        <v>1</v>
      </c>
      <c r="C25" s="99">
        <f>SUM(C26:C32)</f>
        <v>1700</v>
      </c>
      <c r="D25" s="99">
        <f>SUM(D26:D32)</f>
        <v>1700</v>
      </c>
      <c r="E25" s="99" t="s">
        <v>0</v>
      </c>
      <c r="F25" s="33" t="s">
        <v>0</v>
      </c>
      <c r="G25" s="99" t="s">
        <v>0</v>
      </c>
      <c r="H25" s="98"/>
      <c r="I25" s="99">
        <f>SUM(I26:I32)</f>
        <v>0</v>
      </c>
      <c r="J25" s="99"/>
      <c r="K25" s="33" t="s">
        <v>0</v>
      </c>
      <c r="L25" s="99" t="s">
        <v>0</v>
      </c>
      <c r="M25" s="33"/>
      <c r="N25" s="99" t="s">
        <v>0</v>
      </c>
      <c r="O25" s="33"/>
      <c r="P25" s="99">
        <f t="shared" ref="P25" si="24">SUM(P26:P32)</f>
        <v>0</v>
      </c>
      <c r="Q25" s="99">
        <f t="shared" ref="Q25:X25" si="25">SUM(Q26:Q32)</f>
        <v>340</v>
      </c>
      <c r="R25" s="99">
        <f t="shared" si="25"/>
        <v>0</v>
      </c>
      <c r="S25" s="99">
        <f t="shared" si="25"/>
        <v>0</v>
      </c>
      <c r="T25" s="99">
        <f t="shared" si="25"/>
        <v>2040</v>
      </c>
      <c r="U25" s="99">
        <f t="shared" si="25"/>
        <v>1700</v>
      </c>
      <c r="V25" s="99">
        <f t="shared" si="25"/>
        <v>2181.6666666666665</v>
      </c>
      <c r="W25" s="99">
        <f t="shared" si="25"/>
        <v>2181.6666666666665</v>
      </c>
      <c r="X25" s="99">
        <f t="shared" si="25"/>
        <v>141.66666666666666</v>
      </c>
      <c r="Y25" s="99">
        <f>SUM(Y26:Y32)</f>
        <v>28.503333333333337</v>
      </c>
      <c r="Z25" s="99">
        <f>SUM(Z26:Z32)</f>
        <v>6.0539833333333348</v>
      </c>
      <c r="AA25" s="99">
        <f>SUM(AA26:AA32)</f>
        <v>1.2826500000000001</v>
      </c>
      <c r="AB25" s="99">
        <f>SUM(AB26:AB32)</f>
        <v>35.839966666666669</v>
      </c>
    </row>
    <row r="26" spans="1:28" s="3" customFormat="1" x14ac:dyDescent="0.25">
      <c r="A26" s="39" t="s">
        <v>55</v>
      </c>
      <c r="B26" s="14">
        <v>1</v>
      </c>
      <c r="C26" s="100">
        <v>1700</v>
      </c>
      <c r="D26" s="100">
        <f t="shared" ref="D26:D32" si="26">B26*C26</f>
        <v>1700</v>
      </c>
      <c r="E26" s="100" t="s">
        <v>0</v>
      </c>
      <c r="F26" s="14" t="s">
        <v>0</v>
      </c>
      <c r="G26" s="100" t="s">
        <v>0</v>
      </c>
      <c r="H26" s="97"/>
      <c r="I26" s="100">
        <f>D26*H26</f>
        <v>0</v>
      </c>
      <c r="J26" s="100"/>
      <c r="K26" s="14" t="s">
        <v>0</v>
      </c>
      <c r="L26" s="100" t="s">
        <v>0</v>
      </c>
      <c r="M26" s="14"/>
      <c r="N26" s="100" t="s">
        <v>0</v>
      </c>
      <c r="O26" s="14"/>
      <c r="P26" s="100">
        <f t="shared" ref="P26:P32" si="27">D26*O26</f>
        <v>0</v>
      </c>
      <c r="Q26" s="100">
        <f>D26*20%</f>
        <v>340</v>
      </c>
      <c r="R26" s="100"/>
      <c r="S26" s="100"/>
      <c r="T26" s="100">
        <f>SUM(D26,E26,G26,I26,J26,L26,N26,P26,Q26,R26,S26)</f>
        <v>2040</v>
      </c>
      <c r="U26" s="100">
        <f>D26</f>
        <v>1700</v>
      </c>
      <c r="V26" s="100">
        <f>SUM(T26,U26/12)</f>
        <v>2181.6666666666665</v>
      </c>
      <c r="W26" s="101">
        <f>IF(V26&gt;B26*6650,6650*B26,V26)</f>
        <v>2181.6666666666665</v>
      </c>
      <c r="X26" s="100">
        <f>U26/12+J26</f>
        <v>141.66666666666666</v>
      </c>
      <c r="Y26" s="100">
        <f>SUM(T26*12,U26,V26,X26)/1000</f>
        <v>28.503333333333337</v>
      </c>
      <c r="Z26" s="100">
        <f>(Y26-W26/1000)*23%</f>
        <v>6.0539833333333348</v>
      </c>
      <c r="AA26" s="100">
        <f>(Y26)*4.5%</f>
        <v>1.2826500000000001</v>
      </c>
      <c r="AB26" s="100">
        <f>Y26+Z26+AA26</f>
        <v>35.839966666666669</v>
      </c>
    </row>
    <row r="27" spans="1:28" s="3" customFormat="1" x14ac:dyDescent="0.25">
      <c r="A27" s="39" t="s">
        <v>3</v>
      </c>
      <c r="B27" s="14"/>
      <c r="C27" s="100"/>
      <c r="D27" s="100">
        <f>B27*C27</f>
        <v>0</v>
      </c>
      <c r="E27" s="100" t="s">
        <v>0</v>
      </c>
      <c r="F27" s="14" t="s">
        <v>0</v>
      </c>
      <c r="G27" s="100" t="s">
        <v>0</v>
      </c>
      <c r="H27" s="97"/>
      <c r="I27" s="100">
        <f t="shared" ref="I27:I32" si="28">D27*H27</f>
        <v>0</v>
      </c>
      <c r="J27" s="100"/>
      <c r="K27" s="14" t="s">
        <v>0</v>
      </c>
      <c r="L27" s="100" t="s">
        <v>0</v>
      </c>
      <c r="M27" s="14"/>
      <c r="N27" s="100" t="s">
        <v>0</v>
      </c>
      <c r="O27" s="14"/>
      <c r="P27" s="100">
        <f t="shared" si="27"/>
        <v>0</v>
      </c>
      <c r="Q27" s="100">
        <f t="shared" ref="Q27:Q32" si="29">D27*20%</f>
        <v>0</v>
      </c>
      <c r="R27" s="100"/>
      <c r="S27" s="100"/>
      <c r="T27" s="100">
        <f>SUM(D27,E27,G27,I27,J27,L27,N27,P27,Q27,R27,S27)</f>
        <v>0</v>
      </c>
      <c r="U27" s="100">
        <f t="shared" ref="U27:U32" si="30">D27</f>
        <v>0</v>
      </c>
      <c r="V27" s="100">
        <f t="shared" ref="V27:V32" si="31">SUM(T27,U27/12)</f>
        <v>0</v>
      </c>
      <c r="W27" s="101">
        <f t="shared" ref="W27:W32" si="32">IF(V27&gt;B27*6650,6650*B27,V27)</f>
        <v>0</v>
      </c>
      <c r="X27" s="100">
        <f t="shared" ref="X27:X32" si="33">U27/12+J27</f>
        <v>0</v>
      </c>
      <c r="Y27" s="100">
        <f t="shared" ref="Y27:Y32" si="34">SUM(T27*12,U27,V27,X27)/1000</f>
        <v>0</v>
      </c>
      <c r="Z27" s="100">
        <f t="shared" ref="Z27:Z32" si="35">(Y27-W27/1000)*23%</f>
        <v>0</v>
      </c>
      <c r="AA27" s="100">
        <f t="shared" ref="AA27:AA32" si="36">(Y27)*4.5%</f>
        <v>0</v>
      </c>
      <c r="AB27" s="100">
        <f t="shared" ref="AB27:AB32" si="37">Y27+Z27+AA27</f>
        <v>0</v>
      </c>
    </row>
    <row r="28" spans="1:28" s="3" customFormat="1" x14ac:dyDescent="0.25">
      <c r="A28" s="39" t="s">
        <v>3</v>
      </c>
      <c r="B28" s="14"/>
      <c r="C28" s="100"/>
      <c r="D28" s="100">
        <f t="shared" si="26"/>
        <v>0</v>
      </c>
      <c r="E28" s="100" t="s">
        <v>0</v>
      </c>
      <c r="F28" s="14" t="s">
        <v>0</v>
      </c>
      <c r="G28" s="100" t="s">
        <v>0</v>
      </c>
      <c r="H28" s="97"/>
      <c r="I28" s="100">
        <f t="shared" si="28"/>
        <v>0</v>
      </c>
      <c r="J28" s="100"/>
      <c r="K28" s="14" t="s">
        <v>0</v>
      </c>
      <c r="L28" s="100" t="s">
        <v>0</v>
      </c>
      <c r="M28" s="14"/>
      <c r="N28" s="100" t="s">
        <v>0</v>
      </c>
      <c r="O28" s="14"/>
      <c r="P28" s="100">
        <f t="shared" si="27"/>
        <v>0</v>
      </c>
      <c r="Q28" s="100">
        <f t="shared" si="29"/>
        <v>0</v>
      </c>
      <c r="R28" s="100"/>
      <c r="S28" s="100"/>
      <c r="T28" s="100">
        <f>SUM(D28,E28,G28,I28,J28,L28,N28,P28,Q28,R28,S28)</f>
        <v>0</v>
      </c>
      <c r="U28" s="100">
        <f t="shared" si="30"/>
        <v>0</v>
      </c>
      <c r="V28" s="100">
        <f t="shared" si="31"/>
        <v>0</v>
      </c>
      <c r="W28" s="101">
        <f>IF(V28&gt;B28*6650,6650*B28,V28)</f>
        <v>0</v>
      </c>
      <c r="X28" s="100">
        <f t="shared" si="33"/>
        <v>0</v>
      </c>
      <c r="Y28" s="100">
        <f t="shared" si="34"/>
        <v>0</v>
      </c>
      <c r="Z28" s="100">
        <f t="shared" si="35"/>
        <v>0</v>
      </c>
      <c r="AA28" s="100">
        <f t="shared" si="36"/>
        <v>0</v>
      </c>
      <c r="AB28" s="100">
        <f t="shared" si="37"/>
        <v>0</v>
      </c>
    </row>
    <row r="29" spans="1:28" s="3" customFormat="1" x14ac:dyDescent="0.25">
      <c r="A29" s="39" t="s">
        <v>3</v>
      </c>
      <c r="B29" s="14"/>
      <c r="C29" s="100"/>
      <c r="D29" s="100">
        <f t="shared" si="26"/>
        <v>0</v>
      </c>
      <c r="E29" s="100" t="s">
        <v>0</v>
      </c>
      <c r="F29" s="14" t="s">
        <v>0</v>
      </c>
      <c r="G29" s="100" t="s">
        <v>0</v>
      </c>
      <c r="H29" s="97"/>
      <c r="I29" s="100">
        <f t="shared" si="28"/>
        <v>0</v>
      </c>
      <c r="J29" s="100"/>
      <c r="K29" s="14" t="s">
        <v>0</v>
      </c>
      <c r="L29" s="100" t="s">
        <v>0</v>
      </c>
      <c r="M29" s="14"/>
      <c r="N29" s="100" t="s">
        <v>0</v>
      </c>
      <c r="O29" s="14"/>
      <c r="P29" s="100">
        <f t="shared" si="27"/>
        <v>0</v>
      </c>
      <c r="Q29" s="100">
        <f t="shared" si="29"/>
        <v>0</v>
      </c>
      <c r="R29" s="100"/>
      <c r="S29" s="100"/>
      <c r="T29" s="100">
        <f t="shared" ref="T29:T32" si="38">SUM(D29,E29,G29,I29,J29,L29,N29,P29,Q29,R29,S29)</f>
        <v>0</v>
      </c>
      <c r="U29" s="100">
        <f t="shared" si="30"/>
        <v>0</v>
      </c>
      <c r="V29" s="100">
        <f t="shared" si="31"/>
        <v>0</v>
      </c>
      <c r="W29" s="101">
        <f t="shared" si="32"/>
        <v>0</v>
      </c>
      <c r="X29" s="100">
        <f t="shared" si="33"/>
        <v>0</v>
      </c>
      <c r="Y29" s="100">
        <f t="shared" si="34"/>
        <v>0</v>
      </c>
      <c r="Z29" s="100">
        <f t="shared" si="35"/>
        <v>0</v>
      </c>
      <c r="AA29" s="100">
        <f t="shared" si="36"/>
        <v>0</v>
      </c>
      <c r="AB29" s="100">
        <f t="shared" si="37"/>
        <v>0</v>
      </c>
    </row>
    <row r="30" spans="1:28" s="3" customFormat="1" x14ac:dyDescent="0.25">
      <c r="A30" s="39" t="s">
        <v>3</v>
      </c>
      <c r="B30" s="14"/>
      <c r="C30" s="100"/>
      <c r="D30" s="100">
        <f t="shared" si="26"/>
        <v>0</v>
      </c>
      <c r="E30" s="100" t="s">
        <v>0</v>
      </c>
      <c r="F30" s="14" t="s">
        <v>0</v>
      </c>
      <c r="G30" s="100" t="s">
        <v>0</v>
      </c>
      <c r="H30" s="97"/>
      <c r="I30" s="100">
        <f t="shared" si="28"/>
        <v>0</v>
      </c>
      <c r="J30" s="100"/>
      <c r="K30" s="14" t="s">
        <v>0</v>
      </c>
      <c r="L30" s="100" t="s">
        <v>0</v>
      </c>
      <c r="M30" s="14"/>
      <c r="N30" s="100" t="s">
        <v>0</v>
      </c>
      <c r="O30" s="14"/>
      <c r="P30" s="100">
        <f t="shared" si="27"/>
        <v>0</v>
      </c>
      <c r="Q30" s="100">
        <f t="shared" si="29"/>
        <v>0</v>
      </c>
      <c r="R30" s="100"/>
      <c r="S30" s="100"/>
      <c r="T30" s="100">
        <f t="shared" si="38"/>
        <v>0</v>
      </c>
      <c r="U30" s="100">
        <f t="shared" si="30"/>
        <v>0</v>
      </c>
      <c r="V30" s="100">
        <f t="shared" si="31"/>
        <v>0</v>
      </c>
      <c r="W30" s="101">
        <f t="shared" si="32"/>
        <v>0</v>
      </c>
      <c r="X30" s="100">
        <f t="shared" si="33"/>
        <v>0</v>
      </c>
      <c r="Y30" s="100">
        <f t="shared" si="34"/>
        <v>0</v>
      </c>
      <c r="Z30" s="100">
        <f t="shared" si="35"/>
        <v>0</v>
      </c>
      <c r="AA30" s="100">
        <f t="shared" si="36"/>
        <v>0</v>
      </c>
      <c r="AB30" s="100">
        <f t="shared" si="37"/>
        <v>0</v>
      </c>
    </row>
    <row r="31" spans="1:28" s="3" customFormat="1" x14ac:dyDescent="0.25">
      <c r="A31" s="39" t="s">
        <v>3</v>
      </c>
      <c r="B31" s="14"/>
      <c r="C31" s="100"/>
      <c r="D31" s="100">
        <f t="shared" si="26"/>
        <v>0</v>
      </c>
      <c r="E31" s="100" t="s">
        <v>0</v>
      </c>
      <c r="F31" s="14" t="s">
        <v>0</v>
      </c>
      <c r="G31" s="100" t="s">
        <v>0</v>
      </c>
      <c r="H31" s="97"/>
      <c r="I31" s="100">
        <f t="shared" si="28"/>
        <v>0</v>
      </c>
      <c r="J31" s="100"/>
      <c r="K31" s="14" t="s">
        <v>0</v>
      </c>
      <c r="L31" s="100" t="s">
        <v>0</v>
      </c>
      <c r="M31" s="14"/>
      <c r="N31" s="100" t="s">
        <v>0</v>
      </c>
      <c r="O31" s="14"/>
      <c r="P31" s="100">
        <f t="shared" si="27"/>
        <v>0</v>
      </c>
      <c r="Q31" s="100">
        <f t="shared" si="29"/>
        <v>0</v>
      </c>
      <c r="R31" s="100"/>
      <c r="S31" s="100"/>
      <c r="T31" s="100">
        <f t="shared" si="38"/>
        <v>0</v>
      </c>
      <c r="U31" s="100">
        <f t="shared" si="30"/>
        <v>0</v>
      </c>
      <c r="V31" s="100">
        <f t="shared" si="31"/>
        <v>0</v>
      </c>
      <c r="W31" s="101">
        <f t="shared" si="32"/>
        <v>0</v>
      </c>
      <c r="X31" s="100">
        <f t="shared" si="33"/>
        <v>0</v>
      </c>
      <c r="Y31" s="100">
        <f t="shared" si="34"/>
        <v>0</v>
      </c>
      <c r="Z31" s="100">
        <f t="shared" si="35"/>
        <v>0</v>
      </c>
      <c r="AA31" s="100">
        <f t="shared" si="36"/>
        <v>0</v>
      </c>
      <c r="AB31" s="100">
        <f t="shared" si="37"/>
        <v>0</v>
      </c>
    </row>
    <row r="32" spans="1:28" s="3" customFormat="1" x14ac:dyDescent="0.25">
      <c r="A32" s="39" t="s">
        <v>3</v>
      </c>
      <c r="B32" s="14"/>
      <c r="C32" s="100"/>
      <c r="D32" s="100">
        <f t="shared" si="26"/>
        <v>0</v>
      </c>
      <c r="E32" s="100" t="s">
        <v>0</v>
      </c>
      <c r="F32" s="14" t="s">
        <v>0</v>
      </c>
      <c r="G32" s="100" t="s">
        <v>0</v>
      </c>
      <c r="H32" s="97"/>
      <c r="I32" s="100">
        <f t="shared" si="28"/>
        <v>0</v>
      </c>
      <c r="J32" s="100"/>
      <c r="K32" s="14" t="s">
        <v>0</v>
      </c>
      <c r="L32" s="100" t="s">
        <v>0</v>
      </c>
      <c r="M32" s="14"/>
      <c r="N32" s="100" t="s">
        <v>0</v>
      </c>
      <c r="O32" s="14"/>
      <c r="P32" s="100">
        <f t="shared" si="27"/>
        <v>0</v>
      </c>
      <c r="Q32" s="100">
        <f t="shared" si="29"/>
        <v>0</v>
      </c>
      <c r="R32" s="100"/>
      <c r="S32" s="100"/>
      <c r="T32" s="100">
        <f t="shared" si="38"/>
        <v>0</v>
      </c>
      <c r="U32" s="100">
        <f t="shared" si="30"/>
        <v>0</v>
      </c>
      <c r="V32" s="100">
        <f t="shared" si="31"/>
        <v>0</v>
      </c>
      <c r="W32" s="101">
        <f t="shared" si="32"/>
        <v>0</v>
      </c>
      <c r="X32" s="100">
        <f t="shared" si="33"/>
        <v>0</v>
      </c>
      <c r="Y32" s="100">
        <f t="shared" si="34"/>
        <v>0</v>
      </c>
      <c r="Z32" s="100">
        <f t="shared" si="35"/>
        <v>0</v>
      </c>
      <c r="AA32" s="100">
        <f t="shared" si="36"/>
        <v>0</v>
      </c>
      <c r="AB32" s="100">
        <f t="shared" si="37"/>
        <v>0</v>
      </c>
    </row>
    <row r="33" spans="1:28" x14ac:dyDescent="0.25">
      <c r="A33" s="18" t="s">
        <v>10</v>
      </c>
    </row>
    <row r="34" spans="1:28" x14ac:dyDescent="0.25">
      <c r="A34" s="105" t="s">
        <v>16</v>
      </c>
      <c r="B34" s="105"/>
      <c r="C34" s="105"/>
      <c r="D34" s="105"/>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row>
    <row r="35" spans="1:28" x14ac:dyDescent="0.25">
      <c r="A35" s="105" t="s">
        <v>43</v>
      </c>
      <c r="B35" s="105"/>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row>
    <row r="36" spans="1:28" x14ac:dyDescent="0.25">
      <c r="A36" s="106" t="s">
        <v>24</v>
      </c>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row>
    <row r="37" spans="1:28" s="47" customFormat="1" ht="28.5" customHeight="1" x14ac:dyDescent="0.25">
      <c r="A37" s="107" t="s">
        <v>129</v>
      </c>
      <c r="B37" s="107"/>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row>
    <row r="38" spans="1:28" s="47" customFormat="1" ht="17.25" customHeight="1" x14ac:dyDescent="0.25">
      <c r="A38" s="107" t="s">
        <v>25</v>
      </c>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row>
    <row r="39" spans="1:28" s="47" customFormat="1" ht="15" customHeight="1" x14ac:dyDescent="0.25">
      <c r="A39" s="105" t="s">
        <v>30</v>
      </c>
      <c r="B39" s="105"/>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row>
    <row r="40" spans="1:28" s="47" customFormat="1" ht="18.75" customHeight="1" x14ac:dyDescent="0.25">
      <c r="A40" s="105" t="s">
        <v>61</v>
      </c>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row>
    <row r="41" spans="1:28" s="47" customFormat="1" ht="16.5" customHeight="1" x14ac:dyDescent="0.25">
      <c r="A41" s="105" t="s">
        <v>78</v>
      </c>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row>
    <row r="42" spans="1:28" s="47" customFormat="1" x14ac:dyDescent="0.25">
      <c r="A42" s="105" t="s">
        <v>65</v>
      </c>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row>
    <row r="43" spans="1:28" s="47" customFormat="1" ht="17.25" customHeight="1" x14ac:dyDescent="0.25">
      <c r="A43" s="105" t="s">
        <v>66</v>
      </c>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row>
    <row r="44" spans="1:28" s="47" customFormat="1" ht="17.25" customHeight="1" x14ac:dyDescent="0.25">
      <c r="A44" s="121" t="s">
        <v>67</v>
      </c>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46"/>
    </row>
    <row r="45" spans="1:28" ht="11.25" customHeight="1" x14ac:dyDescent="0.25">
      <c r="B45" s="19"/>
      <c r="C45" s="19"/>
      <c r="D45" s="21"/>
      <c r="E45" s="19"/>
      <c r="F45" s="19"/>
      <c r="G45" s="19"/>
      <c r="H45" s="19"/>
      <c r="I45" s="19"/>
      <c r="J45" s="42"/>
      <c r="K45" s="19"/>
      <c r="L45" s="19"/>
      <c r="M45" s="49"/>
      <c r="N45" s="49"/>
      <c r="O45" s="19"/>
      <c r="P45" s="19"/>
      <c r="Q45" s="19"/>
      <c r="R45" s="19"/>
      <c r="S45" s="19"/>
      <c r="T45" s="19"/>
      <c r="U45" s="19"/>
      <c r="V45" s="19"/>
      <c r="W45" s="19"/>
      <c r="X45" s="19"/>
      <c r="Y45" s="19"/>
      <c r="Z45" s="19"/>
      <c r="AA45" s="19"/>
      <c r="AB45" s="19"/>
    </row>
    <row r="46" spans="1:28" s="47" customFormat="1" ht="18.75" customHeight="1" x14ac:dyDescent="0.25">
      <c r="A46" s="118" t="s">
        <v>122</v>
      </c>
      <c r="B46" s="118"/>
      <c r="C46" s="118"/>
      <c r="D46" s="118"/>
      <c r="E46" s="118"/>
      <c r="F46" s="118"/>
      <c r="G46" s="109"/>
      <c r="H46" s="109"/>
      <c r="I46" s="109"/>
      <c r="J46" s="109"/>
      <c r="K46" s="93"/>
      <c r="L46" s="10"/>
      <c r="M46" s="10"/>
      <c r="N46" s="10"/>
      <c r="O46" s="108" t="s">
        <v>42</v>
      </c>
      <c r="P46" s="108"/>
      <c r="Q46" s="108"/>
      <c r="R46" s="88"/>
      <c r="S46" s="88"/>
      <c r="T46" s="88"/>
      <c r="U46" s="88"/>
      <c r="V46" s="88"/>
      <c r="W46" s="88"/>
      <c r="X46" s="88"/>
    </row>
    <row r="47" spans="1:28" s="47" customFormat="1" ht="12.75" customHeight="1" x14ac:dyDescent="0.25">
      <c r="A47" s="88"/>
      <c r="B47" s="88"/>
      <c r="C47" s="88"/>
      <c r="D47" s="88"/>
      <c r="E47" s="88"/>
      <c r="F47" s="88"/>
      <c r="G47" s="103" t="s">
        <v>11</v>
      </c>
      <c r="H47" s="103"/>
      <c r="I47" s="103"/>
      <c r="J47" s="103"/>
      <c r="K47" s="88"/>
      <c r="L47" s="88"/>
      <c r="M47" s="88"/>
      <c r="N47" s="88"/>
      <c r="O47" s="103" t="s">
        <v>12</v>
      </c>
      <c r="P47" s="103"/>
      <c r="Q47" s="103"/>
      <c r="R47" s="88"/>
      <c r="S47" s="88"/>
      <c r="T47" s="88"/>
      <c r="U47" s="88"/>
      <c r="V47" s="88"/>
      <c r="W47" s="88"/>
      <c r="X47" s="88"/>
    </row>
    <row r="48" spans="1:28" ht="18.75" customHeight="1" x14ac:dyDescent="0.25">
      <c r="A48" s="118" t="s">
        <v>121</v>
      </c>
      <c r="B48" s="118"/>
      <c r="C48" s="118"/>
      <c r="D48" s="118"/>
      <c r="E48" s="118"/>
      <c r="F48" s="118"/>
      <c r="G48" s="119"/>
      <c r="H48" s="119"/>
      <c r="I48" s="119"/>
      <c r="J48" s="119"/>
      <c r="K48" s="95"/>
      <c r="L48" s="119"/>
      <c r="M48" s="119"/>
      <c r="N48" s="119"/>
      <c r="O48" s="119"/>
      <c r="P48" s="91"/>
      <c r="Q48" s="120"/>
      <c r="R48" s="120"/>
      <c r="S48" s="120"/>
      <c r="T48" s="120"/>
      <c r="U48" s="87"/>
      <c r="V48" s="87"/>
      <c r="W48" s="87"/>
      <c r="X48" s="87"/>
      <c r="Y48" s="87"/>
      <c r="Z48" s="87"/>
      <c r="AA48"/>
      <c r="AB48"/>
    </row>
    <row r="49" spans="1:32" ht="15" customHeight="1" x14ac:dyDescent="0.25">
      <c r="A49" s="86"/>
      <c r="B49" s="86"/>
      <c r="C49" s="86"/>
      <c r="D49" s="86"/>
      <c r="E49" s="29"/>
      <c r="F49" s="29"/>
      <c r="G49" s="103" t="s">
        <v>11</v>
      </c>
      <c r="H49" s="103"/>
      <c r="I49" s="103"/>
      <c r="J49" s="103"/>
      <c r="K49" s="96"/>
      <c r="L49" s="104" t="s">
        <v>13</v>
      </c>
      <c r="M49" s="104"/>
      <c r="N49" s="104"/>
      <c r="O49" s="104"/>
      <c r="P49" s="92"/>
      <c r="Q49" s="110" t="s">
        <v>120</v>
      </c>
      <c r="R49" s="110"/>
      <c r="S49" s="110"/>
      <c r="T49" s="110"/>
      <c r="U49" s="87"/>
      <c r="V49" s="87"/>
      <c r="W49" s="87"/>
      <c r="X49" s="87"/>
      <c r="Y49" s="87"/>
      <c r="Z49" s="87"/>
      <c r="AA49"/>
      <c r="AB49"/>
    </row>
    <row r="50" spans="1:32" x14ac:dyDescent="0.25">
      <c r="A50" s="24"/>
    </row>
    <row r="51" spans="1:32" x14ac:dyDescent="0.25">
      <c r="A51" s="24"/>
    </row>
    <row r="53" spans="1:32" s="11" customFormat="1" x14ac:dyDescent="0.25">
      <c r="A53" s="10"/>
      <c r="AC53"/>
      <c r="AD53"/>
      <c r="AE53"/>
      <c r="AF53"/>
    </row>
    <row r="54" spans="1:32" s="11" customFormat="1" x14ac:dyDescent="0.25">
      <c r="A54" s="10"/>
      <c r="AC54"/>
      <c r="AD54"/>
      <c r="AE54"/>
      <c r="AF54"/>
    </row>
  </sheetData>
  <mergeCells count="50">
    <mergeCell ref="O47:Q47"/>
    <mergeCell ref="A46:F46"/>
    <mergeCell ref="A1:AB1"/>
    <mergeCell ref="A7:A8"/>
    <mergeCell ref="B7:B8"/>
    <mergeCell ref="E7:E8"/>
    <mergeCell ref="F7:G7"/>
    <mergeCell ref="H7:I7"/>
    <mergeCell ref="O7:P7"/>
    <mergeCell ref="K7:L7"/>
    <mergeCell ref="Q7:Q8"/>
    <mergeCell ref="R7:R8"/>
    <mergeCell ref="S7:S8"/>
    <mergeCell ref="T7:T8"/>
    <mergeCell ref="B4:H4"/>
    <mergeCell ref="I4:I5"/>
    <mergeCell ref="A43:AB43"/>
    <mergeCell ref="A40:AB40"/>
    <mergeCell ref="A35:AB35"/>
    <mergeCell ref="A41:AB41"/>
    <mergeCell ref="A44:AA44"/>
    <mergeCell ref="C7:D7"/>
    <mergeCell ref="A2:AB2"/>
    <mergeCell ref="V7:W7"/>
    <mergeCell ref="M7:N7"/>
    <mergeCell ref="X7:X8"/>
    <mergeCell ref="J7:J8"/>
    <mergeCell ref="U7:U8"/>
    <mergeCell ref="AB7:AB8"/>
    <mergeCell ref="Y7:Y8"/>
    <mergeCell ref="Z7:Z8"/>
    <mergeCell ref="AA7:AA8"/>
    <mergeCell ref="K4:K5"/>
    <mergeCell ref="B5:H5"/>
    <mergeCell ref="G49:J49"/>
    <mergeCell ref="L49:O49"/>
    <mergeCell ref="A42:AB42"/>
    <mergeCell ref="A34:AB34"/>
    <mergeCell ref="A36:AB36"/>
    <mergeCell ref="A37:AB37"/>
    <mergeCell ref="A38:AB38"/>
    <mergeCell ref="A39:AB39"/>
    <mergeCell ref="G47:J47"/>
    <mergeCell ref="O46:Q46"/>
    <mergeCell ref="G46:J46"/>
    <mergeCell ref="Q49:T49"/>
    <mergeCell ref="A48:F48"/>
    <mergeCell ref="G48:J48"/>
    <mergeCell ref="L48:O48"/>
    <mergeCell ref="Q48:T48"/>
  </mergeCells>
  <pageMargins left="0.19685039370078741" right="0.15748031496062992" top="0.23622047244094491" bottom="0.34" header="0.23622047244094491" footer="0.18"/>
  <pageSetup paperSize="9" scale="52" orientation="landscape" r:id="rId1"/>
  <headerFooter>
    <oddHeader>&amp;R&amp;"+,Regular"&amp;10Tabelul nr.1a</oddHeader>
    <oddFooter>&amp;L&amp;Z&amp;F  &amp; [Date]&amp;R&amp;"+,Regular"&amp;8&amp;P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3"/>
  <sheetViews>
    <sheetView showZeros="0" tabSelected="1" view="pageBreakPreview" zoomScale="80" zoomScaleNormal="70" zoomScaleSheetLayoutView="80" workbookViewId="0">
      <selection activeCell="K11" sqref="K11"/>
    </sheetView>
  </sheetViews>
  <sheetFormatPr defaultRowHeight="15" x14ac:dyDescent="0.25"/>
  <cols>
    <col min="1" max="1" width="31" style="58" customWidth="1"/>
    <col min="2" max="4" width="6.85546875" style="10" customWidth="1"/>
    <col min="5" max="5" width="12.140625" style="10" customWidth="1"/>
    <col min="6" max="6" width="12.5703125" style="10" customWidth="1"/>
    <col min="7" max="7" width="10.7109375" style="10" customWidth="1"/>
    <col min="8" max="8" width="12.140625" style="10" customWidth="1"/>
    <col min="9" max="11" width="12" style="10" customWidth="1"/>
    <col min="12" max="12" width="9" style="10" customWidth="1"/>
    <col min="13" max="13" width="10.140625" style="10" customWidth="1"/>
    <col min="14" max="14" width="8.85546875" style="10" customWidth="1"/>
    <col min="15" max="15" width="10.85546875" style="10" customWidth="1"/>
    <col min="16" max="18" width="11" style="10" customWidth="1"/>
    <col min="19" max="19" width="12.28515625" style="10" customWidth="1"/>
    <col min="20" max="21" width="12" style="10" customWidth="1"/>
    <col min="22" max="22" width="11.28515625" style="11" customWidth="1"/>
    <col min="23" max="23" width="13.85546875" style="11" customWidth="1"/>
    <col min="24" max="24" width="13.42578125" style="11" customWidth="1"/>
    <col min="25" max="25" width="12.42578125" style="11" customWidth="1"/>
    <col min="26" max="26" width="13.140625" style="11" customWidth="1"/>
  </cols>
  <sheetData>
    <row r="1" spans="1:26" s="4" customFormat="1" ht="18.75" x14ac:dyDescent="0.3">
      <c r="A1" s="122" t="s">
        <v>79</v>
      </c>
      <c r="B1" s="122"/>
      <c r="C1" s="122"/>
      <c r="D1" s="122"/>
      <c r="E1" s="122"/>
      <c r="F1" s="122"/>
      <c r="G1" s="122"/>
      <c r="H1" s="122"/>
      <c r="I1" s="122"/>
      <c r="J1" s="122"/>
      <c r="K1" s="122"/>
      <c r="L1" s="122"/>
      <c r="M1" s="122"/>
      <c r="N1" s="122"/>
      <c r="O1" s="122"/>
      <c r="P1" s="122"/>
      <c r="Q1" s="122"/>
      <c r="R1" s="122"/>
      <c r="S1" s="122"/>
      <c r="T1" s="122"/>
      <c r="U1" s="122"/>
      <c r="V1" s="122"/>
      <c r="W1" s="122"/>
      <c r="X1" s="122"/>
      <c r="Y1" s="122"/>
      <c r="Z1" s="122"/>
    </row>
    <row r="2" spans="1:26" s="4" customFormat="1" ht="21.75" customHeight="1" x14ac:dyDescent="0.3">
      <c r="A2" s="135" t="s">
        <v>80</v>
      </c>
      <c r="B2" s="135"/>
      <c r="C2" s="135"/>
      <c r="D2" s="135"/>
      <c r="E2" s="135"/>
      <c r="F2" s="135"/>
      <c r="G2" s="135"/>
      <c r="H2" s="135"/>
      <c r="I2" s="135"/>
      <c r="J2" s="135"/>
      <c r="K2" s="135"/>
      <c r="L2" s="135"/>
      <c r="M2" s="135"/>
      <c r="N2" s="135"/>
      <c r="O2" s="135"/>
      <c r="P2" s="135"/>
      <c r="Q2" s="135"/>
      <c r="R2" s="135"/>
      <c r="S2" s="135"/>
      <c r="T2" s="135"/>
      <c r="U2" s="135"/>
      <c r="V2" s="135"/>
      <c r="W2" s="135"/>
      <c r="X2" s="135"/>
      <c r="Y2" s="135"/>
      <c r="Z2" s="135"/>
    </row>
    <row r="3" spans="1:26" s="4" customFormat="1" ht="18.75" x14ac:dyDescent="0.3">
      <c r="A3" s="54"/>
      <c r="B3" s="54"/>
      <c r="C3" s="54"/>
      <c r="D3" s="54"/>
      <c r="E3" s="54"/>
      <c r="F3" s="54"/>
      <c r="G3" s="54"/>
      <c r="H3" s="54"/>
      <c r="I3" s="54"/>
      <c r="J3" s="54"/>
      <c r="K3" s="54"/>
      <c r="L3" s="54"/>
      <c r="M3" s="54"/>
      <c r="N3" s="54"/>
      <c r="O3" s="54"/>
      <c r="P3" s="54"/>
      <c r="Q3" s="82"/>
      <c r="R3" s="62"/>
      <c r="S3" s="54"/>
      <c r="T3" s="54"/>
      <c r="U3" s="54"/>
      <c r="V3" s="8"/>
      <c r="W3" s="54"/>
      <c r="X3" s="54"/>
      <c r="Y3" s="54"/>
      <c r="Z3" s="54"/>
    </row>
    <row r="4" spans="1:26" x14ac:dyDescent="0.25">
      <c r="A4" s="63"/>
      <c r="B4" s="64"/>
      <c r="C4" s="64"/>
      <c r="D4" s="64"/>
      <c r="E4" s="136"/>
      <c r="F4" s="136"/>
      <c r="G4" s="136"/>
      <c r="H4" s="136"/>
      <c r="I4" s="136"/>
      <c r="J4" s="31"/>
      <c r="K4" s="137" t="s">
        <v>9</v>
      </c>
      <c r="L4" s="65" t="s">
        <v>19</v>
      </c>
      <c r="M4" s="65" t="s">
        <v>20</v>
      </c>
      <c r="N4" s="56" t="s">
        <v>44</v>
      </c>
      <c r="O4" s="56" t="s">
        <v>45</v>
      </c>
      <c r="P4" s="85" t="s">
        <v>21</v>
      </c>
      <c r="Q4" s="84"/>
      <c r="R4" s="84"/>
      <c r="S4" s="55"/>
      <c r="T4" s="55"/>
      <c r="U4" s="55"/>
      <c r="V4" s="66"/>
      <c r="W4" s="8"/>
      <c r="X4" s="17"/>
      <c r="Y4" s="17"/>
      <c r="Z4" s="17"/>
    </row>
    <row r="5" spans="1:26" x14ac:dyDescent="0.25">
      <c r="A5" s="63"/>
      <c r="B5" s="67"/>
      <c r="C5" s="67"/>
      <c r="D5" s="67"/>
      <c r="E5" s="126" t="s">
        <v>22</v>
      </c>
      <c r="F5" s="126"/>
      <c r="G5" s="126"/>
      <c r="H5" s="126"/>
      <c r="I5" s="126"/>
      <c r="J5" s="31"/>
      <c r="K5" s="138"/>
      <c r="L5" s="68"/>
      <c r="M5" s="68"/>
      <c r="N5" s="69"/>
      <c r="O5" s="70"/>
      <c r="P5" s="70"/>
      <c r="Q5" s="89"/>
      <c r="R5" s="89"/>
      <c r="S5" s="71"/>
      <c r="T5" s="71"/>
      <c r="U5" s="71"/>
      <c r="V5" s="66"/>
      <c r="W5" s="8"/>
      <c r="X5" s="17"/>
      <c r="Y5" s="17"/>
      <c r="Z5" s="17"/>
    </row>
    <row r="6" spans="1:26" ht="22.5" customHeight="1" x14ac:dyDescent="0.25">
      <c r="A6" s="72"/>
      <c r="B6" s="8"/>
      <c r="C6" s="8"/>
      <c r="D6" s="8"/>
      <c r="E6" s="8"/>
      <c r="F6" s="8"/>
      <c r="G6" s="8"/>
      <c r="H6" s="8"/>
      <c r="I6" s="8"/>
      <c r="J6" s="8"/>
      <c r="K6" s="8"/>
      <c r="L6" s="8"/>
      <c r="M6" s="8"/>
      <c r="N6" s="8"/>
      <c r="O6" s="8"/>
      <c r="P6" s="8"/>
      <c r="Q6" s="8"/>
      <c r="R6" s="8"/>
      <c r="S6" s="8"/>
      <c r="T6" s="8"/>
      <c r="U6" s="8"/>
      <c r="V6" s="63"/>
      <c r="W6" s="63"/>
      <c r="X6" s="73"/>
      <c r="Y6" s="73"/>
      <c r="Z6" s="73"/>
    </row>
    <row r="7" spans="1:26" s="74" customFormat="1" ht="162.75" customHeight="1" x14ac:dyDescent="0.25">
      <c r="A7" s="111" t="s">
        <v>8</v>
      </c>
      <c r="B7" s="115" t="s">
        <v>4</v>
      </c>
      <c r="C7" s="115" t="s">
        <v>6</v>
      </c>
      <c r="D7" s="115" t="s">
        <v>7</v>
      </c>
      <c r="E7" s="111" t="s">
        <v>81</v>
      </c>
      <c r="F7" s="111"/>
      <c r="G7" s="111" t="s">
        <v>82</v>
      </c>
      <c r="H7" s="111" t="s">
        <v>83</v>
      </c>
      <c r="I7" s="111"/>
      <c r="J7" s="113" t="s">
        <v>84</v>
      </c>
      <c r="K7" s="114"/>
      <c r="L7" s="132" t="s">
        <v>85</v>
      </c>
      <c r="M7" s="133"/>
      <c r="N7" s="134"/>
      <c r="O7" s="113" t="s">
        <v>86</v>
      </c>
      <c r="P7" s="131"/>
      <c r="Q7" s="114"/>
      <c r="R7" s="111" t="s">
        <v>87</v>
      </c>
      <c r="S7" s="111" t="s">
        <v>59</v>
      </c>
      <c r="T7" s="113" t="s">
        <v>88</v>
      </c>
      <c r="U7" s="114"/>
      <c r="V7" s="111" t="s">
        <v>89</v>
      </c>
      <c r="W7" s="111" t="s">
        <v>90</v>
      </c>
      <c r="X7" s="111" t="s">
        <v>91</v>
      </c>
      <c r="Y7" s="111" t="s">
        <v>92</v>
      </c>
      <c r="Z7" s="111" t="s">
        <v>93</v>
      </c>
    </row>
    <row r="8" spans="1:26" s="74" customFormat="1" ht="57.75" customHeight="1" x14ac:dyDescent="0.25">
      <c r="A8" s="111"/>
      <c r="B8" s="115"/>
      <c r="C8" s="115"/>
      <c r="D8" s="115"/>
      <c r="E8" s="52" t="s">
        <v>94</v>
      </c>
      <c r="F8" s="52" t="s">
        <v>95</v>
      </c>
      <c r="G8" s="111"/>
      <c r="H8" s="52" t="s">
        <v>94</v>
      </c>
      <c r="I8" s="52" t="s">
        <v>95</v>
      </c>
      <c r="J8" s="52" t="s">
        <v>96</v>
      </c>
      <c r="K8" s="52" t="s">
        <v>113</v>
      </c>
      <c r="L8" s="53" t="s">
        <v>1</v>
      </c>
      <c r="M8" s="53" t="s">
        <v>97</v>
      </c>
      <c r="N8" s="48" t="s">
        <v>98</v>
      </c>
      <c r="O8" s="52" t="s">
        <v>94</v>
      </c>
      <c r="P8" s="52" t="s">
        <v>95</v>
      </c>
      <c r="Q8" s="83" t="s">
        <v>113</v>
      </c>
      <c r="R8" s="111"/>
      <c r="S8" s="111"/>
      <c r="T8" s="75" t="s">
        <v>29</v>
      </c>
      <c r="U8" s="76" t="s">
        <v>46</v>
      </c>
      <c r="V8" s="111"/>
      <c r="W8" s="111"/>
      <c r="X8" s="111"/>
      <c r="Y8" s="111"/>
      <c r="Z8" s="111"/>
    </row>
    <row r="9" spans="1:26" s="5" customFormat="1" ht="72" customHeight="1" x14ac:dyDescent="0.25">
      <c r="A9" s="12">
        <v>1</v>
      </c>
      <c r="B9" s="13">
        <v>2</v>
      </c>
      <c r="C9" s="13">
        <v>3</v>
      </c>
      <c r="D9" s="13">
        <v>4</v>
      </c>
      <c r="E9" s="12">
        <v>5</v>
      </c>
      <c r="F9" s="12">
        <v>6</v>
      </c>
      <c r="G9" s="12">
        <v>7</v>
      </c>
      <c r="H9" s="12">
        <v>8</v>
      </c>
      <c r="I9" s="12">
        <v>9</v>
      </c>
      <c r="J9" s="12" t="s">
        <v>128</v>
      </c>
      <c r="K9" s="12" t="s">
        <v>99</v>
      </c>
      <c r="L9" s="12">
        <v>12</v>
      </c>
      <c r="M9" s="12" t="s">
        <v>100</v>
      </c>
      <c r="N9" s="12" t="s">
        <v>101</v>
      </c>
      <c r="O9" s="12" t="s">
        <v>102</v>
      </c>
      <c r="P9" s="12" t="s">
        <v>114</v>
      </c>
      <c r="Q9" s="12" t="s">
        <v>115</v>
      </c>
      <c r="R9" s="12" t="s">
        <v>116</v>
      </c>
      <c r="S9" s="12" t="s">
        <v>109</v>
      </c>
      <c r="T9" s="12" t="s">
        <v>124</v>
      </c>
      <c r="U9" s="12">
        <v>21</v>
      </c>
      <c r="V9" s="12" t="s">
        <v>117</v>
      </c>
      <c r="W9" s="12" t="s">
        <v>125</v>
      </c>
      <c r="X9" s="12" t="s">
        <v>110</v>
      </c>
      <c r="Y9" s="12" t="s">
        <v>111</v>
      </c>
      <c r="Z9" s="12" t="s">
        <v>112</v>
      </c>
    </row>
    <row r="10" spans="1:26" s="36" customFormat="1" x14ac:dyDescent="0.25">
      <c r="A10" s="32" t="s">
        <v>17</v>
      </c>
      <c r="B10" s="33">
        <f>SUM(B11:B15)</f>
        <v>1</v>
      </c>
      <c r="C10" s="33"/>
      <c r="D10" s="33"/>
      <c r="E10" s="99">
        <f t="shared" ref="E10:N10" si="0">SUM(E11:E15)</f>
        <v>9555</v>
      </c>
      <c r="F10" s="99">
        <f t="shared" si="0"/>
        <v>9937.2000000000007</v>
      </c>
      <c r="G10" s="99">
        <f t="shared" si="0"/>
        <v>600</v>
      </c>
      <c r="H10" s="99">
        <f t="shared" si="0"/>
        <v>0</v>
      </c>
      <c r="I10" s="99">
        <f t="shared" si="0"/>
        <v>0</v>
      </c>
      <c r="J10" s="99">
        <f>SUM(J11:J15)</f>
        <v>0</v>
      </c>
      <c r="K10" s="99">
        <f t="shared" si="0"/>
        <v>0</v>
      </c>
      <c r="L10" s="99">
        <f t="shared" si="0"/>
        <v>1</v>
      </c>
      <c r="M10" s="99">
        <f t="shared" si="0"/>
        <v>9555</v>
      </c>
      <c r="N10" s="99">
        <f t="shared" si="0"/>
        <v>9937.2000000000007</v>
      </c>
      <c r="O10" s="99">
        <f>SUM(O11:O15)</f>
        <v>19710</v>
      </c>
      <c r="P10" s="99">
        <f t="shared" ref="P10:Z10" si="1">SUM(P11:P15)</f>
        <v>20474.400000000001</v>
      </c>
      <c r="Q10" s="99">
        <f>SUM(Q11:Q15)</f>
        <v>20474.400000000001</v>
      </c>
      <c r="R10" s="99">
        <f t="shared" si="1"/>
        <v>27909.090000000004</v>
      </c>
      <c r="S10" s="99">
        <f t="shared" si="1"/>
        <v>17714.97</v>
      </c>
      <c r="T10" s="99">
        <f t="shared" si="1"/>
        <v>24085.305000000004</v>
      </c>
      <c r="U10" s="99">
        <f>SUM(U11:U15)</f>
        <v>6650</v>
      </c>
      <c r="V10" s="99">
        <f t="shared" si="1"/>
        <v>3802.0050000000006</v>
      </c>
      <c r="W10" s="99">
        <f t="shared" si="1"/>
        <v>316.91097000000002</v>
      </c>
      <c r="X10" s="99">
        <f t="shared" si="1"/>
        <v>71.360023100000006</v>
      </c>
      <c r="Y10" s="99">
        <f t="shared" si="1"/>
        <v>14.26099365</v>
      </c>
      <c r="Z10" s="99">
        <f t="shared" si="1"/>
        <v>402.53198675000004</v>
      </c>
    </row>
    <row r="11" spans="1:26" s="80" customFormat="1" x14ac:dyDescent="0.25">
      <c r="A11" s="77" t="s">
        <v>103</v>
      </c>
      <c r="B11" s="78">
        <v>1</v>
      </c>
      <c r="C11" s="79">
        <v>23</v>
      </c>
      <c r="D11" s="79" t="s">
        <v>104</v>
      </c>
      <c r="E11" s="102">
        <v>9555</v>
      </c>
      <c r="F11" s="102">
        <f>E11+E11*4%</f>
        <v>9937.2000000000007</v>
      </c>
      <c r="G11" s="102">
        <v>600</v>
      </c>
      <c r="H11" s="102">
        <v>0</v>
      </c>
      <c r="I11" s="102">
        <v>0</v>
      </c>
      <c r="J11" s="102"/>
      <c r="K11" s="102"/>
      <c r="L11" s="102">
        <v>1</v>
      </c>
      <c r="M11" s="102">
        <f>E11*L11</f>
        <v>9555</v>
      </c>
      <c r="N11" s="102">
        <f>F11*L11</f>
        <v>9937.2000000000007</v>
      </c>
      <c r="O11" s="102">
        <f>IFERROR(SUM(E11,G11,H11,J11,M11),0)</f>
        <v>19710</v>
      </c>
      <c r="P11" s="102">
        <f>IFERROR(SUM(F11,G11,I11,J11,N11),0)</f>
        <v>20474.400000000001</v>
      </c>
      <c r="Q11" s="102">
        <f>IFERROR(SUM(F11,G11,I11,K11,N11),0)</f>
        <v>20474.400000000001</v>
      </c>
      <c r="R11" s="102">
        <f>((O11*12+E11*12*15%)+(O11*12+E11*12*15%)*10%)*10%</f>
        <v>27909.090000000004</v>
      </c>
      <c r="S11" s="102">
        <f>IFERROR(SUM(E11*3,F11*9)*15%,0)</f>
        <v>17714.97</v>
      </c>
      <c r="T11" s="102">
        <f>IFERROR(SUM(O11*3,P11,Q11*8,R11,S11)/12,0)</f>
        <v>24085.305000000004</v>
      </c>
      <c r="U11" s="102">
        <f>IF(T11&gt;B11*6650,6650*B11,T11)</f>
        <v>6650</v>
      </c>
      <c r="V11" s="102">
        <f>((R11+S11)/12)</f>
        <v>3802.0050000000006</v>
      </c>
      <c r="W11" s="102">
        <f>((O11*3+P11+Q11*8+R11+S11+T11+V11))/1000</f>
        <v>316.91097000000002</v>
      </c>
      <c r="X11" s="102">
        <f>((W11-U11/1000)*23%)</f>
        <v>71.360023100000006</v>
      </c>
      <c r="Y11" s="102">
        <f>W11*4.5%</f>
        <v>14.26099365</v>
      </c>
      <c r="Z11" s="102">
        <f>SUM(W11,X11,Y11)</f>
        <v>402.53198675000004</v>
      </c>
    </row>
    <row r="12" spans="1:26" s="80" customFormat="1" x14ac:dyDescent="0.25">
      <c r="A12" s="77"/>
      <c r="B12" s="78"/>
      <c r="C12" s="79"/>
      <c r="D12" s="79"/>
      <c r="E12" s="102"/>
      <c r="F12" s="102"/>
      <c r="G12" s="102"/>
      <c r="H12" s="102"/>
      <c r="I12" s="102"/>
      <c r="J12" s="102"/>
      <c r="K12" s="102"/>
      <c r="L12" s="102"/>
      <c r="M12" s="102"/>
      <c r="N12" s="102"/>
      <c r="O12" s="102"/>
      <c r="P12" s="102"/>
      <c r="Q12" s="102"/>
      <c r="R12" s="102"/>
      <c r="S12" s="102"/>
      <c r="T12" s="102"/>
      <c r="U12" s="102"/>
      <c r="V12" s="102"/>
      <c r="W12" s="102"/>
      <c r="X12" s="102"/>
      <c r="Y12" s="102"/>
      <c r="Z12" s="102"/>
    </row>
    <row r="13" spans="1:26" s="80" customFormat="1" x14ac:dyDescent="0.25">
      <c r="A13" s="77"/>
      <c r="B13" s="78"/>
      <c r="C13" s="79"/>
      <c r="D13" s="79"/>
      <c r="E13" s="102"/>
      <c r="F13" s="102"/>
      <c r="G13" s="102"/>
      <c r="H13" s="102"/>
      <c r="I13" s="102"/>
      <c r="J13" s="102"/>
      <c r="K13" s="102"/>
      <c r="L13" s="102"/>
      <c r="M13" s="102"/>
      <c r="N13" s="102"/>
      <c r="O13" s="102"/>
      <c r="P13" s="102"/>
      <c r="Q13" s="102"/>
      <c r="R13" s="102"/>
      <c r="S13" s="102"/>
      <c r="T13" s="102"/>
      <c r="U13" s="102"/>
      <c r="V13" s="102"/>
      <c r="W13" s="102"/>
      <c r="X13" s="102"/>
      <c r="Y13" s="102"/>
      <c r="Z13" s="102"/>
    </row>
    <row r="14" spans="1:26" s="80" customFormat="1" x14ac:dyDescent="0.25">
      <c r="A14" s="77"/>
      <c r="B14" s="78"/>
      <c r="C14" s="79"/>
      <c r="D14" s="79"/>
      <c r="E14" s="102"/>
      <c r="F14" s="102"/>
      <c r="G14" s="102"/>
      <c r="H14" s="102"/>
      <c r="I14" s="102"/>
      <c r="J14" s="102"/>
      <c r="K14" s="102"/>
      <c r="L14" s="102"/>
      <c r="M14" s="102"/>
      <c r="N14" s="102"/>
      <c r="O14" s="102"/>
      <c r="P14" s="102"/>
      <c r="Q14" s="102"/>
      <c r="R14" s="102"/>
      <c r="S14" s="102"/>
      <c r="T14" s="102"/>
      <c r="U14" s="102"/>
      <c r="V14" s="102"/>
      <c r="W14" s="102"/>
      <c r="X14" s="102"/>
      <c r="Y14" s="102"/>
      <c r="Z14" s="102"/>
    </row>
    <row r="15" spans="1:26" s="80" customFormat="1" x14ac:dyDescent="0.25">
      <c r="A15" s="77"/>
      <c r="B15" s="78"/>
      <c r="C15" s="79"/>
      <c r="D15" s="79"/>
      <c r="E15" s="102"/>
      <c r="F15" s="102"/>
      <c r="G15" s="102"/>
      <c r="H15" s="102"/>
      <c r="I15" s="102"/>
      <c r="J15" s="102"/>
      <c r="K15" s="102"/>
      <c r="L15" s="102"/>
      <c r="M15" s="102"/>
      <c r="N15" s="102"/>
      <c r="O15" s="102"/>
      <c r="P15" s="102"/>
      <c r="Q15" s="102"/>
      <c r="R15" s="102"/>
      <c r="S15" s="102"/>
      <c r="T15" s="102"/>
      <c r="U15" s="102"/>
      <c r="V15" s="102"/>
      <c r="W15" s="102"/>
      <c r="X15" s="102"/>
      <c r="Y15" s="102"/>
      <c r="Z15" s="102"/>
    </row>
    <row r="16" spans="1:26" x14ac:dyDescent="0.25">
      <c r="A16" s="18" t="s">
        <v>10</v>
      </c>
    </row>
    <row r="17" spans="1:28" x14ac:dyDescent="0.25">
      <c r="A17" s="106" t="s">
        <v>105</v>
      </c>
      <c r="B17" s="106"/>
      <c r="C17" s="106"/>
      <c r="D17" s="106"/>
      <c r="E17" s="106"/>
      <c r="F17" s="106"/>
      <c r="G17" s="106"/>
      <c r="H17" s="106"/>
      <c r="I17" s="106"/>
      <c r="J17" s="106"/>
      <c r="K17" s="106"/>
      <c r="L17" s="106"/>
      <c r="M17" s="106"/>
      <c r="N17" s="106"/>
      <c r="O17" s="106"/>
      <c r="P17" s="106"/>
      <c r="Q17" s="106"/>
      <c r="R17" s="106"/>
      <c r="S17" s="106"/>
      <c r="T17" s="106"/>
      <c r="U17" s="106"/>
      <c r="V17" s="106"/>
      <c r="W17" s="106"/>
      <c r="X17" s="106"/>
      <c r="Y17"/>
      <c r="Z17"/>
    </row>
    <row r="18" spans="1:28" ht="20.25" customHeight="1" x14ac:dyDescent="0.25">
      <c r="A18" s="105" t="s">
        <v>106</v>
      </c>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c r="Z18"/>
    </row>
    <row r="19" spans="1:28" s="47" customFormat="1" ht="16.899999999999999" customHeight="1" x14ac:dyDescent="0.25">
      <c r="A19" s="105" t="s">
        <v>107</v>
      </c>
      <c r="B19" s="105"/>
      <c r="C19" s="105"/>
      <c r="D19" s="105"/>
      <c r="E19" s="105"/>
      <c r="F19" s="105"/>
      <c r="G19" s="105"/>
      <c r="H19" s="105"/>
      <c r="I19" s="105"/>
      <c r="J19" s="105"/>
      <c r="K19" s="105"/>
      <c r="L19" s="105"/>
      <c r="M19" s="105"/>
      <c r="N19" s="105"/>
      <c r="O19" s="105"/>
      <c r="P19" s="105"/>
      <c r="Q19" s="105"/>
      <c r="R19" s="105"/>
      <c r="S19" s="105"/>
      <c r="T19" s="105"/>
      <c r="U19" s="105"/>
      <c r="V19" s="105"/>
      <c r="W19" s="105"/>
      <c r="X19" s="105"/>
    </row>
    <row r="20" spans="1:28" s="47" customFormat="1" ht="16.899999999999999" customHeight="1" x14ac:dyDescent="0.25">
      <c r="A20" s="106" t="s">
        <v>108</v>
      </c>
      <c r="B20" s="106"/>
      <c r="C20" s="106"/>
      <c r="D20" s="106"/>
      <c r="E20" s="106"/>
      <c r="F20" s="106"/>
      <c r="G20" s="106"/>
      <c r="H20" s="106"/>
      <c r="I20" s="106"/>
      <c r="J20" s="106"/>
      <c r="K20" s="106"/>
      <c r="L20" s="106"/>
      <c r="M20" s="106"/>
      <c r="N20" s="106"/>
      <c r="O20" s="106"/>
      <c r="P20" s="106"/>
      <c r="Q20" s="106"/>
      <c r="R20" s="106"/>
      <c r="S20" s="106"/>
      <c r="T20" s="106"/>
      <c r="U20" s="106"/>
      <c r="V20" s="106"/>
      <c r="W20" s="106"/>
      <c r="X20" s="106"/>
    </row>
    <row r="21" spans="1:28" s="47" customFormat="1" ht="28.5" customHeight="1" x14ac:dyDescent="0.25">
      <c r="A21" s="127" t="s">
        <v>123</v>
      </c>
      <c r="B21" s="127"/>
      <c r="C21" s="127"/>
      <c r="D21" s="127"/>
      <c r="E21" s="127"/>
      <c r="F21" s="127"/>
      <c r="G21" s="109"/>
      <c r="H21" s="109"/>
      <c r="I21" s="109"/>
      <c r="J21" s="109"/>
      <c r="K21" s="93"/>
      <c r="L21" s="10"/>
      <c r="M21" s="128"/>
      <c r="N21" s="128"/>
      <c r="O21" s="128"/>
      <c r="P21" s="128"/>
      <c r="Q21" s="30"/>
      <c r="R21" s="88"/>
      <c r="S21" s="88"/>
      <c r="T21" s="88"/>
      <c r="U21" s="88"/>
      <c r="V21" s="88"/>
      <c r="W21" s="88"/>
      <c r="X21" s="88"/>
    </row>
    <row r="22" spans="1:28" s="47" customFormat="1" ht="16.899999999999999" customHeight="1" x14ac:dyDescent="0.25">
      <c r="A22" s="88"/>
      <c r="B22" s="88"/>
      <c r="C22" s="88"/>
      <c r="D22" s="88"/>
      <c r="E22" s="88"/>
      <c r="F22" s="88"/>
      <c r="G22" s="103" t="s">
        <v>11</v>
      </c>
      <c r="H22" s="103"/>
      <c r="I22" s="103"/>
      <c r="J22" s="103"/>
      <c r="K22" s="88"/>
      <c r="L22" s="88"/>
      <c r="M22" s="103" t="s">
        <v>12</v>
      </c>
      <c r="N22" s="103"/>
      <c r="O22" s="103"/>
      <c r="P22" s="103"/>
      <c r="Q22" s="94"/>
      <c r="R22" s="88"/>
      <c r="S22" s="88"/>
      <c r="T22" s="88"/>
      <c r="U22" s="88"/>
      <c r="V22" s="88"/>
      <c r="W22" s="88"/>
      <c r="X22" s="88"/>
    </row>
    <row r="23" spans="1:28" ht="25.5" customHeight="1" x14ac:dyDescent="0.25">
      <c r="A23" s="127" t="s">
        <v>121</v>
      </c>
      <c r="B23" s="127"/>
      <c r="C23" s="127"/>
      <c r="D23" s="127"/>
      <c r="E23" s="127"/>
      <c r="F23" s="127"/>
      <c r="G23" s="119"/>
      <c r="H23" s="119"/>
      <c r="I23" s="119"/>
      <c r="J23" s="119"/>
      <c r="K23" s="95"/>
      <c r="L23" s="119"/>
      <c r="M23" s="119"/>
      <c r="N23" s="119"/>
      <c r="O23" s="119"/>
      <c r="P23" s="91"/>
      <c r="Q23" s="120"/>
      <c r="R23" s="120"/>
      <c r="S23" s="120"/>
      <c r="T23" s="120"/>
      <c r="U23" s="58"/>
      <c r="V23" s="58"/>
      <c r="W23" s="58"/>
      <c r="X23" s="58"/>
      <c r="Y23" s="58"/>
      <c r="Z23" s="58"/>
    </row>
    <row r="24" spans="1:28" ht="15" customHeight="1" x14ac:dyDescent="0.25">
      <c r="A24" s="57"/>
      <c r="B24" s="57"/>
      <c r="C24" s="57"/>
      <c r="D24" s="57"/>
      <c r="E24" s="29"/>
      <c r="F24" s="29"/>
      <c r="G24" s="103" t="s">
        <v>11</v>
      </c>
      <c r="H24" s="103"/>
      <c r="I24" s="103"/>
      <c r="J24" s="103"/>
      <c r="K24" s="96"/>
      <c r="L24" s="104" t="s">
        <v>13</v>
      </c>
      <c r="M24" s="104"/>
      <c r="N24" s="104"/>
      <c r="O24" s="104"/>
      <c r="P24" s="92"/>
      <c r="Q24" s="110" t="s">
        <v>120</v>
      </c>
      <c r="R24" s="110"/>
      <c r="S24" s="110"/>
      <c r="T24" s="110"/>
      <c r="U24" s="58"/>
      <c r="V24" s="58"/>
      <c r="W24" s="58"/>
      <c r="X24" s="58"/>
      <c r="Y24" s="58"/>
      <c r="Z24" s="58"/>
    </row>
    <row r="25" spans="1:28" ht="15" customHeight="1" x14ac:dyDescent="0.25">
      <c r="A25" s="118"/>
      <c r="B25" s="118"/>
      <c r="C25" s="118"/>
      <c r="D25" s="118"/>
      <c r="E25" s="130"/>
      <c r="F25" s="108"/>
      <c r="G25" s="108"/>
      <c r="H25" s="108"/>
      <c r="I25" s="108"/>
      <c r="J25" s="59"/>
      <c r="K25" s="59"/>
      <c r="L25" s="59"/>
      <c r="M25" s="59"/>
      <c r="N25" s="59"/>
      <c r="O25" s="108"/>
      <c r="P25" s="108"/>
      <c r="Q25" s="108"/>
      <c r="R25" s="108"/>
      <c r="S25" s="108"/>
      <c r="T25" s="108"/>
      <c r="U25" s="108"/>
      <c r="V25" s="108"/>
      <c r="W25" s="108"/>
      <c r="X25" s="58"/>
      <c r="Y25" s="58"/>
      <c r="Z25" s="58"/>
    </row>
    <row r="26" spans="1:28" ht="15" customHeight="1" x14ac:dyDescent="0.25">
      <c r="B26" s="58"/>
      <c r="C26" s="58"/>
      <c r="D26" s="58"/>
      <c r="E26" s="129"/>
      <c r="F26" s="129"/>
      <c r="G26" s="129"/>
      <c r="H26" s="129"/>
      <c r="I26" s="129"/>
      <c r="J26" s="81"/>
      <c r="K26" s="81"/>
      <c r="L26" s="81"/>
      <c r="M26" s="81"/>
      <c r="N26" s="81"/>
      <c r="O26" s="129"/>
      <c r="P26" s="129"/>
      <c r="Q26" s="129"/>
      <c r="R26" s="129"/>
      <c r="S26" s="129"/>
      <c r="T26" s="129"/>
      <c r="U26" s="129"/>
      <c r="V26" s="129"/>
      <c r="W26" s="129"/>
      <c r="X26" s="58"/>
      <c r="Y26" s="58"/>
      <c r="Z26" s="58"/>
    </row>
    <row r="27" spans="1:28" x14ac:dyDescent="0.25">
      <c r="A27" s="105"/>
      <c r="B27" s="105"/>
      <c r="C27" s="105"/>
      <c r="D27" s="105"/>
      <c r="E27" s="105"/>
      <c r="F27" s="105"/>
      <c r="G27" s="105"/>
    </row>
    <row r="32" spans="1:28" s="11" customFormat="1" x14ac:dyDescent="0.25">
      <c r="A32" s="10"/>
      <c r="AA32"/>
      <c r="AB32"/>
    </row>
    <row r="33" spans="1:28" s="11" customFormat="1" x14ac:dyDescent="0.25">
      <c r="A33" s="10"/>
      <c r="AA33"/>
      <c r="AB33"/>
    </row>
  </sheetData>
  <mergeCells count="47">
    <mergeCell ref="A1:Z1"/>
    <mergeCell ref="A2:Z2"/>
    <mergeCell ref="E4:I4"/>
    <mergeCell ref="K4:K5"/>
    <mergeCell ref="E5:I5"/>
    <mergeCell ref="L7:N7"/>
    <mergeCell ref="A7:A8"/>
    <mergeCell ref="B7:B8"/>
    <mergeCell ref="C7:C8"/>
    <mergeCell ref="D7:D8"/>
    <mergeCell ref="E7:F7"/>
    <mergeCell ref="Z7:Z8"/>
    <mergeCell ref="A17:X17"/>
    <mergeCell ref="A18:X18"/>
    <mergeCell ref="A19:X19"/>
    <mergeCell ref="A20:X20"/>
    <mergeCell ref="V7:V8"/>
    <mergeCell ref="W7:W8"/>
    <mergeCell ref="X7:X8"/>
    <mergeCell ref="Y7:Y8"/>
    <mergeCell ref="R7:R8"/>
    <mergeCell ref="O7:Q7"/>
    <mergeCell ref="S7:S8"/>
    <mergeCell ref="T7:U7"/>
    <mergeCell ref="G7:G8"/>
    <mergeCell ref="H7:I7"/>
    <mergeCell ref="J7:K7"/>
    <mergeCell ref="E26:I26"/>
    <mergeCell ref="O26:S26"/>
    <mergeCell ref="T26:W26"/>
    <mergeCell ref="A27:G27"/>
    <mergeCell ref="A25:D25"/>
    <mergeCell ref="E25:I25"/>
    <mergeCell ref="O25:S25"/>
    <mergeCell ref="T25:W25"/>
    <mergeCell ref="A21:F21"/>
    <mergeCell ref="L23:O23"/>
    <mergeCell ref="L24:O24"/>
    <mergeCell ref="Q24:T24"/>
    <mergeCell ref="Q23:T23"/>
    <mergeCell ref="A23:F23"/>
    <mergeCell ref="M21:P21"/>
    <mergeCell ref="M22:P22"/>
    <mergeCell ref="G22:J22"/>
    <mergeCell ref="G23:J23"/>
    <mergeCell ref="G24:J24"/>
    <mergeCell ref="G21:J21"/>
  </mergeCells>
  <pageMargins left="0.35433070866141736" right="0.15748031496062992" top="0.35433070866141736" bottom="0.31496062992125984" header="0.19685039370078741" footer="0.19685039370078741"/>
  <pageSetup paperSize="9" scale="55" orientation="landscape" r:id="rId1"/>
  <headerFooter>
    <oddHeader>&amp;R&amp;"+,Regular"&amp;10Tabelul nr.1b</oddHeader>
    <oddFooter>&amp;R&amp;"+,Regular"&amp;9&amp;P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tabel nr.1a</vt:lpstr>
      <vt:lpstr>tabel nr.1b</vt:lpstr>
      <vt:lpstr>'tabel nr.1a'!Print_Area</vt:lpstr>
      <vt:lpstr>'tabel nr.1b'!Print_Area</vt:lpstr>
      <vt:lpstr>'tabel nr.1a'!Print_Titles</vt:lpstr>
      <vt:lpstr>'tabel nr.1b'!Print_Titles</vt:lpstr>
    </vt:vector>
  </TitlesOfParts>
  <Company>aaa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mgiza</dc:creator>
  <cp:lastModifiedBy>Irina Bors</cp:lastModifiedBy>
  <cp:lastPrinted>2018-09-05T08:27:31Z</cp:lastPrinted>
  <dcterms:created xsi:type="dcterms:W3CDTF">2013-08-29T10:57:39Z</dcterms:created>
  <dcterms:modified xsi:type="dcterms:W3CDTF">2018-09-11T07:43:14Z</dcterms:modified>
</cp:coreProperties>
</file>