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activeTab="1"/>
  </bookViews>
  <sheets>
    <sheet name="Tabel nr.31" sheetId="2" r:id="rId1"/>
    <sheet name="Tabel nr.32" sheetId="5" r:id="rId2"/>
  </sheets>
  <definedNames>
    <definedName name="_xlnm.Print_Area" localSheetId="0">'Tabel nr.31'!$A$1:$AB$35</definedName>
    <definedName name="_xlnm.Print_Area" localSheetId="1">'Tabel nr.32'!$A$1:$AG$37</definedName>
    <definedName name="_xlnm.Print_Titles" localSheetId="0">'Tabel nr.31'!$7:$11</definedName>
    <definedName name="_xlnm.Print_Titles" localSheetId="1">'Tabel nr.32'!$7:$13</definedName>
  </definedNames>
  <calcPr calcId="162913"/>
</workbook>
</file>

<file path=xl/calcChain.xml><?xml version="1.0" encoding="utf-8"?>
<calcChain xmlns="http://schemas.openxmlformats.org/spreadsheetml/2006/main">
  <c r="T13" i="2" l="1"/>
  <c r="R22" i="2"/>
  <c r="R13" i="2"/>
  <c r="Q13" i="2"/>
  <c r="L22" i="2"/>
  <c r="K13" i="2"/>
  <c r="J13" i="2"/>
  <c r="H13" i="2"/>
  <c r="AE24" i="5" l="1"/>
  <c r="AE15" i="5"/>
  <c r="W13" i="2"/>
  <c r="Y13" i="2"/>
  <c r="Y22" i="2"/>
  <c r="Z21" i="2"/>
  <c r="Z14" i="2"/>
  <c r="Z15" i="2"/>
  <c r="Z16" i="2"/>
  <c r="Z17" i="2"/>
  <c r="Z18" i="2"/>
  <c r="Z19" i="2"/>
  <c r="Z20" i="2"/>
  <c r="Z22" i="2"/>
  <c r="Z23" i="2"/>
  <c r="Z24" i="2"/>
  <c r="Z25" i="2"/>
  <c r="Z26" i="2"/>
  <c r="Z27" i="2"/>
  <c r="Z28" i="2"/>
  <c r="Z13" i="2"/>
  <c r="F23" i="5" l="1"/>
  <c r="N23" i="5"/>
  <c r="O23" i="5"/>
  <c r="P23" i="5"/>
  <c r="R23" i="5"/>
  <c r="S23" i="5"/>
  <c r="T23" i="5"/>
  <c r="X23" i="5"/>
  <c r="O15" i="5"/>
  <c r="M24" i="5"/>
  <c r="K15" i="5"/>
  <c r="M15" i="5" s="1"/>
  <c r="C14" i="5"/>
  <c r="G15" i="5"/>
  <c r="U15" i="5" s="1"/>
  <c r="G24" i="5"/>
  <c r="T15" i="5" l="1"/>
  <c r="I15" i="5"/>
  <c r="E15" i="5" s="1"/>
  <c r="S21" i="2"/>
  <c r="P15" i="5" l="1"/>
  <c r="V15" i="5" s="1"/>
  <c r="AA29" i="5"/>
  <c r="AB29" i="5" s="1"/>
  <c r="G30" i="5"/>
  <c r="M30" i="5" s="1"/>
  <c r="G29" i="5"/>
  <c r="G28" i="5"/>
  <c r="G27" i="5"/>
  <c r="G26" i="5"/>
  <c r="M26" i="5" s="1"/>
  <c r="G25" i="5"/>
  <c r="AA24" i="5"/>
  <c r="C23" i="5"/>
  <c r="X14" i="5"/>
  <c r="S14" i="5"/>
  <c r="R14" i="5"/>
  <c r="AB24" i="5" l="1"/>
  <c r="M25" i="5"/>
  <c r="G23" i="5"/>
  <c r="E29" i="5"/>
  <c r="M29" i="5"/>
  <c r="E25" i="5"/>
  <c r="W15" i="5"/>
  <c r="AA28" i="5"/>
  <c r="AB28" i="5" s="1"/>
  <c r="M28" i="5"/>
  <c r="E30" i="5"/>
  <c r="AA27" i="5"/>
  <c r="AB27" i="5" s="1"/>
  <c r="M27" i="5"/>
  <c r="AA25" i="5"/>
  <c r="AB25" i="5" s="1"/>
  <c r="Q29" i="5"/>
  <c r="E26" i="5"/>
  <c r="E27" i="5"/>
  <c r="AA26" i="5"/>
  <c r="AB26" i="5" s="1"/>
  <c r="AA30" i="5"/>
  <c r="AB30" i="5" s="1"/>
  <c r="E28" i="5"/>
  <c r="Q25" i="5"/>
  <c r="Q30" i="5"/>
  <c r="Y15" i="5" l="1"/>
  <c r="Z15" i="5" s="1"/>
  <c r="W30" i="5"/>
  <c r="E23" i="5"/>
  <c r="W25" i="5"/>
  <c r="M23" i="5"/>
  <c r="AA23" i="5"/>
  <c r="Y25" i="5"/>
  <c r="Z25" i="5" s="1"/>
  <c r="W29" i="5"/>
  <c r="AB23" i="5"/>
  <c r="Y30" i="5"/>
  <c r="Z30" i="5" s="1"/>
  <c r="Q27" i="5"/>
  <c r="W27" i="5" s="1"/>
  <c r="Q28" i="5"/>
  <c r="W28" i="5" s="1"/>
  <c r="Q26" i="5"/>
  <c r="W26" i="5" s="1"/>
  <c r="Y29" i="5"/>
  <c r="Z29" i="5" s="1"/>
  <c r="G22" i="5"/>
  <c r="G21" i="5"/>
  <c r="G20" i="5"/>
  <c r="G19" i="5"/>
  <c r="G18" i="5"/>
  <c r="G17" i="5"/>
  <c r="G16" i="5"/>
  <c r="AA15" i="5"/>
  <c r="AB15" i="5" s="1"/>
  <c r="AA17" i="5" l="1"/>
  <c r="AB17" i="5" s="1"/>
  <c r="AB14" i="5" s="1"/>
  <c r="M17" i="5"/>
  <c r="K17" i="5"/>
  <c r="U17" i="5"/>
  <c r="E17" i="5"/>
  <c r="T17" i="5"/>
  <c r="I17" i="5"/>
  <c r="AA21" i="5"/>
  <c r="AB21" i="5" s="1"/>
  <c r="M21" i="5"/>
  <c r="O21" i="5" s="1"/>
  <c r="K21" i="5"/>
  <c r="U21" i="5"/>
  <c r="T21" i="5"/>
  <c r="I21" i="5"/>
  <c r="E21" i="5" s="1"/>
  <c r="AC29" i="5"/>
  <c r="AD29" i="5" s="1"/>
  <c r="AA18" i="5"/>
  <c r="AB18" i="5" s="1"/>
  <c r="I18" i="5"/>
  <c r="K18" i="5"/>
  <c r="M18" i="5" s="1"/>
  <c r="O18" i="5" s="1"/>
  <c r="U18" i="5"/>
  <c r="E18" i="5"/>
  <c r="T18" i="5"/>
  <c r="AA22" i="5"/>
  <c r="AB22" i="5" s="1"/>
  <c r="I22" i="5"/>
  <c r="E22" i="5"/>
  <c r="T22" i="5"/>
  <c r="M22" i="5"/>
  <c r="K22" i="5"/>
  <c r="U22" i="5"/>
  <c r="AC30" i="5"/>
  <c r="AD30" i="5" s="1"/>
  <c r="AA19" i="5"/>
  <c r="AB19" i="5" s="1"/>
  <c r="T19" i="5"/>
  <c r="E19" i="5"/>
  <c r="I19" i="5"/>
  <c r="M19" i="5"/>
  <c r="K19" i="5"/>
  <c r="U19" i="5"/>
  <c r="AA16" i="5"/>
  <c r="AB16" i="5" s="1"/>
  <c r="U16" i="5"/>
  <c r="T16" i="5"/>
  <c r="I16" i="5"/>
  <c r="E16" i="5" s="1"/>
  <c r="M16" i="5"/>
  <c r="K16" i="5"/>
  <c r="AA20" i="5"/>
  <c r="AB20" i="5" s="1"/>
  <c r="U20" i="5"/>
  <c r="E20" i="5"/>
  <c r="I20" i="5"/>
  <c r="T20" i="5"/>
  <c r="K20" i="5"/>
  <c r="M20" i="5" s="1"/>
  <c r="O20" i="5" s="1"/>
  <c r="AC25" i="5"/>
  <c r="AD25" i="5" s="1"/>
  <c r="AC15" i="5"/>
  <c r="Y27" i="5"/>
  <c r="Z27" i="5" s="1"/>
  <c r="AE25" i="5"/>
  <c r="AF25" i="5" s="1"/>
  <c r="Y28" i="5"/>
  <c r="Z28" i="5" s="1"/>
  <c r="Q20" i="5"/>
  <c r="Y26" i="5"/>
  <c r="Z26" i="5" s="1"/>
  <c r="O19" i="5"/>
  <c r="O17" i="5"/>
  <c r="O22" i="5"/>
  <c r="AE29" i="5"/>
  <c r="AE30" i="5"/>
  <c r="Q24" i="5"/>
  <c r="K14" i="5"/>
  <c r="G14" i="5"/>
  <c r="F23" i="2"/>
  <c r="J23" i="2" s="1"/>
  <c r="F28" i="2"/>
  <c r="J28" i="2" s="1"/>
  <c r="F27" i="2"/>
  <c r="J27" i="2" s="1"/>
  <c r="F26" i="2"/>
  <c r="J26" i="2" s="1"/>
  <c r="F25" i="2"/>
  <c r="J25" i="2" s="1"/>
  <c r="F24" i="2"/>
  <c r="J24" i="2" s="1"/>
  <c r="F22" i="2"/>
  <c r="Q21" i="2"/>
  <c r="P21" i="2"/>
  <c r="N21" i="2"/>
  <c r="M21" i="2"/>
  <c r="E21" i="2"/>
  <c r="C21" i="2"/>
  <c r="V23" i="2" l="1"/>
  <c r="W23" i="2" s="1"/>
  <c r="P16" i="5"/>
  <c r="Q16" i="5"/>
  <c r="P21" i="5"/>
  <c r="V21" i="5" s="1"/>
  <c r="W21" i="5" s="1"/>
  <c r="Q23" i="5"/>
  <c r="W24" i="5"/>
  <c r="AF15" i="5"/>
  <c r="AD15" i="5"/>
  <c r="P22" i="5"/>
  <c r="V22" i="5"/>
  <c r="AC26" i="5"/>
  <c r="AD26" i="5" s="1"/>
  <c r="AA14" i="5"/>
  <c r="P20" i="5"/>
  <c r="AC27" i="5"/>
  <c r="P19" i="5"/>
  <c r="V19" i="5" s="1"/>
  <c r="V18" i="5"/>
  <c r="P18" i="5"/>
  <c r="P17" i="5"/>
  <c r="V17" i="5" s="1"/>
  <c r="AC28" i="5"/>
  <c r="AD28" i="5" s="1"/>
  <c r="O16" i="5"/>
  <c r="V16" i="5" s="1"/>
  <c r="W16" i="5" s="1"/>
  <c r="Q18" i="5"/>
  <c r="Q21" i="5"/>
  <c r="U14" i="5"/>
  <c r="AF29" i="5"/>
  <c r="Q17" i="5"/>
  <c r="Q19" i="5"/>
  <c r="T14" i="5"/>
  <c r="AF30" i="5"/>
  <c r="AE26" i="5"/>
  <c r="AF26" i="5" s="1"/>
  <c r="Q22" i="5"/>
  <c r="V27" i="2"/>
  <c r="W27" i="2" s="1"/>
  <c r="F21" i="2"/>
  <c r="J22" i="2"/>
  <c r="L23" i="2"/>
  <c r="R23" i="2" s="1"/>
  <c r="L27" i="2"/>
  <c r="R27" i="2" s="1"/>
  <c r="V24" i="2"/>
  <c r="W24" i="2" s="1"/>
  <c r="V28" i="2"/>
  <c r="W28" i="2" s="1"/>
  <c r="L26" i="2"/>
  <c r="L24" i="2"/>
  <c r="R24" i="2" s="1"/>
  <c r="L28" i="2"/>
  <c r="V25" i="2"/>
  <c r="W25" i="2" s="1"/>
  <c r="L25" i="2"/>
  <c r="R25" i="2" s="1"/>
  <c r="T25" i="2" s="1"/>
  <c r="U25" i="2" s="1"/>
  <c r="V26" i="2"/>
  <c r="W26" i="2" s="1"/>
  <c r="R28" i="2"/>
  <c r="M14" i="5"/>
  <c r="V22" i="2"/>
  <c r="L21" i="2" l="1"/>
  <c r="V20" i="5"/>
  <c r="W20" i="5" s="1"/>
  <c r="Y20" i="5" s="1"/>
  <c r="Z20" i="5" s="1"/>
  <c r="W23" i="5"/>
  <c r="AD27" i="5"/>
  <c r="AE27" i="5"/>
  <c r="W17" i="5"/>
  <c r="W22" i="5"/>
  <c r="Y21" i="5"/>
  <c r="Z21" i="5" s="1"/>
  <c r="Y22" i="5"/>
  <c r="Z22" i="5" s="1"/>
  <c r="Y16" i="5"/>
  <c r="Z16" i="5" s="1"/>
  <c r="W19" i="5"/>
  <c r="W18" i="5"/>
  <c r="AE28" i="5"/>
  <c r="AF28" i="5"/>
  <c r="W22" i="2"/>
  <c r="W21" i="2" s="1"/>
  <c r="V21" i="2"/>
  <c r="X25" i="2"/>
  <c r="Y25" i="2" s="1"/>
  <c r="K21" i="2"/>
  <c r="T27" i="2"/>
  <c r="U27" i="2" s="1"/>
  <c r="T23" i="2"/>
  <c r="U23" i="2" s="1"/>
  <c r="T28" i="2"/>
  <c r="U28" i="2" s="1"/>
  <c r="T24" i="2"/>
  <c r="U24" i="2" s="1"/>
  <c r="R26" i="2"/>
  <c r="Y24" i="5"/>
  <c r="O14" i="5"/>
  <c r="J21" i="2"/>
  <c r="R21" i="2"/>
  <c r="Y23" i="5" l="1"/>
  <c r="Z24" i="5"/>
  <c r="Z23" i="5" s="1"/>
  <c r="AF27" i="5"/>
  <c r="AC24" i="5"/>
  <c r="AC20" i="5"/>
  <c r="AD20" i="5" s="1"/>
  <c r="Y17" i="5"/>
  <c r="Z17" i="5" s="1"/>
  <c r="AC21" i="5"/>
  <c r="AD21" i="5" s="1"/>
  <c r="AC22" i="5"/>
  <c r="AD22" i="5" s="1"/>
  <c r="AC16" i="5"/>
  <c r="AD16" i="5" s="1"/>
  <c r="Y18" i="5"/>
  <c r="Z18" i="5" s="1"/>
  <c r="Y19" i="5"/>
  <c r="Z19" i="5" s="1"/>
  <c r="X28" i="2"/>
  <c r="Y28" i="2" s="1"/>
  <c r="X24" i="2"/>
  <c r="Y24" i="2" s="1"/>
  <c r="X23" i="2"/>
  <c r="Y23" i="2" s="1"/>
  <c r="X27" i="2"/>
  <c r="Y27" i="2" s="1"/>
  <c r="T22" i="2"/>
  <c r="X22" i="2" s="1"/>
  <c r="T26" i="2"/>
  <c r="AD24" i="5" l="1"/>
  <c r="AD23" i="5" s="1"/>
  <c r="AC23" i="5"/>
  <c r="AC17" i="5"/>
  <c r="AD17" i="5" s="1"/>
  <c r="AC19" i="5"/>
  <c r="AD19" i="5" s="1"/>
  <c r="AC18" i="5"/>
  <c r="AD18" i="5" s="1"/>
  <c r="AE16" i="5"/>
  <c r="AE22" i="5"/>
  <c r="AE20" i="5"/>
  <c r="AE21" i="5"/>
  <c r="AE17" i="5"/>
  <c r="U26" i="2"/>
  <c r="X26" i="2"/>
  <c r="Y26" i="2" s="1"/>
  <c r="U22" i="2"/>
  <c r="U21" i="2" s="1"/>
  <c r="T21" i="2"/>
  <c r="AA25" i="2"/>
  <c r="AA24" i="2"/>
  <c r="L12" i="2"/>
  <c r="F20" i="2"/>
  <c r="F19" i="2"/>
  <c r="F18" i="2"/>
  <c r="F17" i="2"/>
  <c r="F16" i="2"/>
  <c r="F15" i="2"/>
  <c r="F14" i="2"/>
  <c r="F13" i="2"/>
  <c r="S12" i="2"/>
  <c r="P12" i="2"/>
  <c r="N12" i="2"/>
  <c r="M12" i="2"/>
  <c r="E12" i="2"/>
  <c r="C12" i="2"/>
  <c r="I14" i="5"/>
  <c r="F12" i="2" l="1"/>
  <c r="AD14" i="5"/>
  <c r="AF16" i="5"/>
  <c r="AF17" i="5"/>
  <c r="AF21" i="5"/>
  <c r="AF22" i="5"/>
  <c r="AF20" i="5"/>
  <c r="AE19" i="5"/>
  <c r="AE18" i="5"/>
  <c r="AE14" i="5" s="1"/>
  <c r="H15" i="2"/>
  <c r="J15" i="2" s="1"/>
  <c r="V15" i="2"/>
  <c r="W15" i="2" s="1"/>
  <c r="H19" i="2"/>
  <c r="J19" i="2" s="1"/>
  <c r="K19" i="2" s="1"/>
  <c r="V19" i="2"/>
  <c r="W19" i="2" s="1"/>
  <c r="H14" i="2"/>
  <c r="J14" i="2" s="1"/>
  <c r="V14" i="2"/>
  <c r="W14" i="2" s="1"/>
  <c r="J16" i="2"/>
  <c r="H16" i="2"/>
  <c r="V16" i="2"/>
  <c r="W16" i="2" s="1"/>
  <c r="H20" i="2"/>
  <c r="J20" i="2" s="1"/>
  <c r="V20" i="2"/>
  <c r="W20" i="2" s="1"/>
  <c r="X21" i="2"/>
  <c r="H18" i="2"/>
  <c r="J18" i="2" s="1"/>
  <c r="V18" i="2"/>
  <c r="W18" i="2" s="1"/>
  <c r="H12" i="2"/>
  <c r="V13" i="2"/>
  <c r="J17" i="2"/>
  <c r="K17" i="2" s="1"/>
  <c r="Q17" i="2" s="1"/>
  <c r="H17" i="2"/>
  <c r="V17" i="2"/>
  <c r="W17" i="2" s="1"/>
  <c r="AA28" i="2"/>
  <c r="AA26" i="2"/>
  <c r="AA23" i="2"/>
  <c r="AA27" i="2"/>
  <c r="AE23" i="5"/>
  <c r="E14" i="5"/>
  <c r="Q14" i="5"/>
  <c r="P14" i="5"/>
  <c r="AF18" i="5" l="1"/>
  <c r="AF19" i="5"/>
  <c r="AF24" i="5"/>
  <c r="AF23" i="5" s="1"/>
  <c r="K20" i="2"/>
  <c r="Q20" i="2" s="1"/>
  <c r="Q19" i="2"/>
  <c r="R19" i="2" s="1"/>
  <c r="T19" i="2" s="1"/>
  <c r="U19" i="2" s="1"/>
  <c r="K18" i="2"/>
  <c r="Q18" i="2" s="1"/>
  <c r="R18" i="2" s="1"/>
  <c r="K14" i="2"/>
  <c r="K15" i="2"/>
  <c r="Q15" i="2" s="1"/>
  <c r="R15" i="2" s="1"/>
  <c r="K16" i="2"/>
  <c r="Q16" i="2" s="1"/>
  <c r="Q14" i="2"/>
  <c r="R14" i="2" s="1"/>
  <c r="W12" i="2"/>
  <c r="V12" i="2"/>
  <c r="Y21" i="2"/>
  <c r="R17" i="2"/>
  <c r="V14" i="5"/>
  <c r="T17" i="2" l="1"/>
  <c r="U17" i="2" s="1"/>
  <c r="R20" i="2"/>
  <c r="T15" i="2"/>
  <c r="U15" i="2" s="1"/>
  <c r="T18" i="2"/>
  <c r="U18" i="2" s="1"/>
  <c r="T14" i="2"/>
  <c r="U14" i="2" s="1"/>
  <c r="T20" i="2"/>
  <c r="U20" i="2" s="1"/>
  <c r="X19" i="2"/>
  <c r="Y19" i="2" s="1"/>
  <c r="J12" i="2"/>
  <c r="K12" i="2"/>
  <c r="R16" i="2"/>
  <c r="AA22" i="2"/>
  <c r="AA21" i="2" s="1"/>
  <c r="X20" i="2" l="1"/>
  <c r="Y20" i="2" s="1"/>
  <c r="X18" i="2"/>
  <c r="Y18" i="2" s="1"/>
  <c r="W14" i="5"/>
  <c r="Z14" i="5"/>
  <c r="X17" i="2"/>
  <c r="Y17" i="2" s="1"/>
  <c r="T16" i="2"/>
  <c r="U16" i="2" s="1"/>
  <c r="X14" i="2"/>
  <c r="Y14" i="2" s="1"/>
  <c r="X15" i="2"/>
  <c r="Y15" i="2" s="1"/>
  <c r="AA20" i="2"/>
  <c r="AA17" i="2"/>
  <c r="X16" i="2" l="1"/>
  <c r="Q12" i="2"/>
  <c r="AA19" i="2"/>
  <c r="AA14" i="2"/>
  <c r="AA18" i="2"/>
  <c r="AA15" i="2"/>
  <c r="AC14" i="5"/>
  <c r="Y14" i="5"/>
  <c r="X13" i="2" l="1"/>
  <c r="X12" i="2" s="1"/>
  <c r="R12" i="2"/>
  <c r="Y16" i="2"/>
  <c r="AA16" i="2" l="1"/>
  <c r="T12" i="2"/>
  <c r="U13" i="2"/>
  <c r="U12" i="2" s="1"/>
  <c r="AF14" i="5"/>
  <c r="Z12" i="2" l="1"/>
  <c r="Y12" i="2"/>
  <c r="AA13" i="2" l="1"/>
  <c r="AA12" i="2" s="1"/>
</calcChain>
</file>

<file path=xl/sharedStrings.xml><?xml version="1.0" encoding="utf-8"?>
<sst xmlns="http://schemas.openxmlformats.org/spreadsheetml/2006/main" count="187" uniqueCount="110">
  <si>
    <t>Nr.unități</t>
  </si>
  <si>
    <t>Categoria de salarizare</t>
  </si>
  <si>
    <t>%</t>
  </si>
  <si>
    <t>Nr. d/o</t>
  </si>
  <si>
    <t>Total ajutorul material</t>
  </si>
  <si>
    <t>inclusiv:</t>
  </si>
  <si>
    <t>Salariul de bază</t>
  </si>
  <si>
    <t>p/u o unitate</t>
  </si>
  <si>
    <t>p/u unități aprobate</t>
  </si>
  <si>
    <t>6 = 3 * 5</t>
  </si>
  <si>
    <t>11 = (6 + 10) * 30%</t>
  </si>
  <si>
    <t>7 = 3 * 6</t>
  </si>
  <si>
    <t>5=7 + 9</t>
  </si>
  <si>
    <t>(Tabelul este elaborat în baza anexei 1 la HG nr.122 din 07.02.2007 privind salarizarea personalului din domeniul expertizei judiciare, constatărilor tehnico-științifice și medico-legale și HG nr.381 din 07.02.2007 cu privire la condițiile de salarizare a personalului din unitățile bugetare)</t>
  </si>
  <si>
    <t>Denumirea subdiviziunii, titlul funcției</t>
  </si>
  <si>
    <t>(Tabelul este elaborat în baza anexei 2 la HG nr.122 din 07.02.2007 privind salarizarea personalului din domeniul expertizei judiciare, constatărilor tehnico-științifice și medico-legale și HG nr.381 din 07.02.2007 cu privire la condițiile de salarizare a personalului din unitățile bugetare)</t>
  </si>
  <si>
    <t>20% p/u alte categorii de personal</t>
  </si>
  <si>
    <t>12 = 6 * 20%</t>
  </si>
  <si>
    <t>18 = 6 + 8 + 10 + 11 + 12 + 13 + 14 + 16 + 17</t>
  </si>
  <si>
    <t>22 = 6</t>
  </si>
  <si>
    <t>Impactul premiului anual asupra mărimii indemnizației de concediu</t>
  </si>
  <si>
    <t>27 = 24 + 25 + 26</t>
  </si>
  <si>
    <t>17 = 5 * 20%</t>
  </si>
  <si>
    <t>23 = 5 + 11 + 13 + 15 + 16 + 17 + 18 + 19 + 20 + 21 + 22</t>
  </si>
  <si>
    <t>27 = 7</t>
  </si>
  <si>
    <t>28 = 27 / 12 luni</t>
  </si>
  <si>
    <t>30 = (29 - 26 / 1000 lei) * 23%</t>
  </si>
  <si>
    <t>25 = 23 - 22 - 24</t>
  </si>
  <si>
    <t>Notă:</t>
  </si>
  <si>
    <r>
      <t xml:space="preserve">Fondul anual de salarizare, </t>
    </r>
    <r>
      <rPr>
        <sz val="10"/>
        <color theme="1"/>
        <rFont val="Cambria"/>
        <family val="1"/>
        <charset val="204"/>
        <scheme val="major"/>
      </rPr>
      <t>mii lei</t>
    </r>
  </si>
  <si>
    <r>
      <t xml:space="preserve">Contributii de asigurari sociale de stat obligatorii </t>
    </r>
    <r>
      <rPr>
        <sz val="10"/>
        <rFont val="Cambria"/>
        <family val="1"/>
        <charset val="204"/>
        <scheme val="major"/>
      </rPr>
      <t>(212100) (23%, anual, mii lei)</t>
    </r>
  </si>
  <si>
    <r>
      <t xml:space="preserve">Prime de asigurare obligatorie de asistenta medicala </t>
    </r>
    <r>
      <rPr>
        <sz val="10"/>
        <rFont val="Cambria"/>
        <family val="1"/>
        <charset val="204"/>
        <scheme val="major"/>
      </rPr>
      <t>(212200) (4,5%, anual, mii lei )</t>
    </r>
  </si>
  <si>
    <r>
      <t xml:space="preserve">Cheltuieli de personal total, </t>
    </r>
    <r>
      <rPr>
        <sz val="10"/>
        <color theme="1"/>
        <rFont val="Cambria"/>
        <family val="1"/>
        <charset val="204"/>
        <scheme val="major"/>
      </rPr>
      <t>mii lei</t>
    </r>
  </si>
  <si>
    <r>
      <t xml:space="preserve">Salariu de funcție, </t>
    </r>
    <r>
      <rPr>
        <sz val="10"/>
        <color theme="1"/>
        <rFont val="Cambria"/>
        <family val="1"/>
        <charset val="204"/>
        <scheme val="major"/>
      </rPr>
      <t>lei</t>
    </r>
  </si>
  <si>
    <r>
      <t>Salariu lunar,</t>
    </r>
    <r>
      <rPr>
        <sz val="10"/>
        <color theme="1"/>
        <rFont val="Cambria"/>
        <family val="1"/>
        <charset val="204"/>
        <scheme val="major"/>
      </rPr>
      <t xml:space="preserve"> lei</t>
    </r>
  </si>
  <si>
    <r>
      <t xml:space="preserve">Spor p/u gradul de calificare </t>
    </r>
    <r>
      <rPr>
        <u/>
        <sz val="10"/>
        <color theme="1"/>
        <rFont val="Cambria"/>
        <family val="1"/>
        <charset val="204"/>
        <scheme val="major"/>
      </rPr>
      <t xml:space="preserve">acordat experților judiciari </t>
    </r>
    <r>
      <rPr>
        <sz val="10"/>
        <color theme="1"/>
        <rFont val="Cambria"/>
        <family val="1"/>
        <charset val="204"/>
        <scheme val="major"/>
      </rPr>
      <t>(pct.2 din HG nr.122/ 07.03.07)</t>
    </r>
  </si>
  <si>
    <t>Spor p/u înaltă competență profesională, intensitatea muncii și p/u îndeplinirea unor sarcini de importanță majoră, lei</t>
  </si>
  <si>
    <t>Spor p/u grad științific (pct.5 din HG nr.122/ 07.02.2007), lei</t>
  </si>
  <si>
    <t>Spor p/u pentru munca prestată în condiții nefavorabile (pct.2 din note la tabel din anexa nr.1 la din HG nr.122/ 07.02.2007), lei</t>
  </si>
  <si>
    <r>
      <t xml:space="preserve">Premiere lunară, </t>
    </r>
    <r>
      <rPr>
        <u/>
        <sz val="10"/>
        <color theme="1"/>
        <rFont val="Cambria"/>
        <family val="1"/>
        <charset val="204"/>
        <scheme val="major"/>
      </rPr>
      <t>cu excepția muncitorilor</t>
    </r>
    <r>
      <rPr>
        <sz val="10"/>
        <color theme="1"/>
        <rFont val="Cambria"/>
        <family val="1"/>
        <charset val="204"/>
        <scheme val="major"/>
      </rPr>
      <t xml:space="preserve"> (pct.3 din HG nr.122/ 07.03.07)</t>
    </r>
    <r>
      <rPr>
        <i/>
        <sz val="10"/>
        <color theme="1"/>
        <rFont val="Cambria"/>
        <family val="1"/>
        <charset val="204"/>
        <scheme val="major"/>
      </rPr>
      <t xml:space="preserve">, </t>
    </r>
    <r>
      <rPr>
        <sz val="10"/>
        <color theme="1"/>
        <rFont val="Cambria"/>
        <family val="1"/>
        <charset val="204"/>
        <scheme val="major"/>
      </rPr>
      <t>lei</t>
    </r>
  </si>
  <si>
    <t>30% acordat experților judiciari (pct.3 din 122/ 07.03.07)</t>
  </si>
  <si>
    <t>suma, lei</t>
  </si>
  <si>
    <r>
      <t xml:space="preserve">Fondul p/u acordarea premiilor, care se estimează concomitent cu ajutorul material cnf pct.13 din Condiții unice aprobate prin HG nr.381 din 13.04.2006 </t>
    </r>
    <r>
      <rPr>
        <i/>
        <sz val="10"/>
        <color theme="1"/>
        <rFont val="Cambria"/>
        <family val="1"/>
        <charset val="204"/>
        <scheme val="major"/>
      </rPr>
      <t xml:space="preserve">(se indică necesarul pe an), </t>
    </r>
    <r>
      <rPr>
        <sz val="10"/>
        <color theme="1"/>
        <rFont val="Cambria"/>
        <family val="1"/>
        <charset val="204"/>
        <scheme val="major"/>
      </rPr>
      <t>lei</t>
    </r>
  </si>
  <si>
    <t>Ajutor material (pct.3 din HG nr.122/ 07.02.2007 și pct.13  din Condiții unice aprobate prin HG nr.381 din 13.04.2006), lei</t>
  </si>
  <si>
    <t>Premiu anual            (HG nr.180/ 11.03.13), lei</t>
  </si>
  <si>
    <r>
      <t>Cheltuieli de personal tota</t>
    </r>
    <r>
      <rPr>
        <sz val="10"/>
        <color theme="1"/>
        <rFont val="Cambria"/>
        <family val="1"/>
        <charset val="204"/>
        <scheme val="major"/>
      </rPr>
      <t>l, mii lei</t>
    </r>
  </si>
  <si>
    <t>8 = 6 * 7 / 100</t>
  </si>
  <si>
    <t>10 = (6 + 8) * 9 / 100</t>
  </si>
  <si>
    <t>17=(6+8+10+11+ 12+13+14+16) * 4 trimestre / 12 luni</t>
  </si>
  <si>
    <t>Total salariul de bază, lei</t>
  </si>
  <si>
    <t>indemnizația de conducere (pct.4 din anexa nr.2 la HG nr.122/ 07.03.07)</t>
  </si>
  <si>
    <r>
      <t xml:space="preserve">Spor p/u categoria de calificare acordat </t>
    </r>
    <r>
      <rPr>
        <u/>
        <sz val="10"/>
        <color theme="1"/>
        <rFont val="Cambria"/>
        <family val="1"/>
        <charset val="204"/>
        <scheme val="major"/>
      </rPr>
      <t>medicilor fără statut de experți judiciari și personalului medical cu studii medii de specialitate</t>
    </r>
    <r>
      <rPr>
        <sz val="10"/>
        <color theme="1"/>
        <rFont val="Cambria"/>
        <family val="1"/>
        <charset val="204"/>
        <scheme val="major"/>
      </rPr>
      <t xml:space="preserve"> (pct.6 din anexa nr.2 la  HG nr.122/ 07.02.2007), lei</t>
    </r>
  </si>
  <si>
    <t>Spor p/u pentru munca prestată în condiții periculoase, dăunătoare sau de risc (pct.7 din anexa nr.2 la din HG nr.122/ 07.02.2007), lei</t>
  </si>
  <si>
    <t>9 = 7 * 8 / 100</t>
  </si>
  <si>
    <t>11 = 7 * 10 / 100</t>
  </si>
  <si>
    <t>13 = (7 + 11) * 12 / 100</t>
  </si>
  <si>
    <t>Spor p/u vechimea în muncă 10% - 30% din salariul de funcție (pct.2 din HG nr.122/ 07.03.07), lei</t>
  </si>
  <si>
    <t>22=(5+11+13+ 15+16+17+18+ 19+20+21)* 4 trimestre/12 luni</t>
  </si>
  <si>
    <t>29=(23*12 luni +24+25+27+28) / 1000 lei</t>
  </si>
  <si>
    <t>32 = 29+30+31</t>
  </si>
  <si>
    <r>
      <t>Note</t>
    </r>
    <r>
      <rPr>
        <b/>
        <sz val="9"/>
        <color theme="1"/>
        <rFont val="Cambria"/>
        <family val="1"/>
        <charset val="204"/>
        <scheme val="major"/>
      </rPr>
      <t xml:space="preserve"> </t>
    </r>
    <r>
      <rPr>
        <i/>
        <sz val="9"/>
        <color theme="1"/>
        <rFont val="Cambria"/>
        <family val="1"/>
        <charset val="204"/>
        <scheme val="major"/>
      </rPr>
      <t>(se specifică alte condiții de salarizare, indicate în coloanele 15 și 16, și  se indică pct. al HG 381/ 13.04.2006, prin care este satbilită plata respectivă)</t>
    </r>
  </si>
  <si>
    <r>
      <t xml:space="preserve">Spor p/u gradul de calificare </t>
    </r>
    <r>
      <rPr>
        <u/>
        <sz val="10"/>
        <color theme="1"/>
        <rFont val="Cambria"/>
        <family val="1"/>
        <charset val="204"/>
        <scheme val="major"/>
      </rPr>
      <t xml:space="preserve">acordat experților judiciari 20-50% </t>
    </r>
    <r>
      <rPr>
        <sz val="10"/>
        <color theme="1"/>
        <rFont val="Cambria"/>
        <family val="1"/>
        <charset val="204"/>
        <scheme val="major"/>
      </rPr>
      <t>(pct.2,subpct.1 din HG nr.122/ 07.02.07)</t>
    </r>
  </si>
  <si>
    <t>Spor p/u vechimea în muncă 10% - 30% din salariul de funcție (pct.2, subpct.2 din HG nr.122/ 07.02.07 și pct.6 din Condiții unice aprobate prin HG nr.381/ 13.04.2006), lei</t>
  </si>
  <si>
    <t>Alte condiții de salarizare specificate în HG nr.381/ 13.04.2006 (pct.7 din HG 122/ 07.02.2007)</t>
  </si>
  <si>
    <r>
      <t xml:space="preserve">Premiere lunară, </t>
    </r>
    <r>
      <rPr>
        <u/>
        <sz val="10"/>
        <color theme="1"/>
        <rFont val="Cambria"/>
        <family val="1"/>
        <charset val="204"/>
        <scheme val="major"/>
      </rPr>
      <t>cu excepția muncitorilor</t>
    </r>
    <r>
      <rPr>
        <sz val="10"/>
        <color theme="1"/>
        <rFont val="Cambria"/>
        <family val="1"/>
        <charset val="204"/>
        <scheme val="major"/>
      </rPr>
      <t xml:space="preserve"> (pct.3 alin.3 din HG nr.122/ 07.02.07)</t>
    </r>
    <r>
      <rPr>
        <i/>
        <sz val="10"/>
        <color theme="1"/>
        <rFont val="Cambria"/>
        <family val="1"/>
        <charset val="204"/>
        <scheme val="major"/>
      </rPr>
      <t xml:space="preserve">, </t>
    </r>
    <r>
      <rPr>
        <sz val="10"/>
        <color theme="1"/>
        <rFont val="Cambria"/>
        <family val="1"/>
        <charset val="204"/>
        <scheme val="major"/>
      </rPr>
      <t>lei</t>
    </r>
  </si>
  <si>
    <t>30% acordat experților judiciari (pct.3 alin.1 din HG nr.122/ 07.02.07)</t>
  </si>
  <si>
    <t>20% p/u alte categorii de personal (pct.3 alin.2 din HG nr.122 din 07.02.07</t>
  </si>
  <si>
    <t>Ajutor material (pct.3, alin.4 din HG nr.122/ 07.02.2007 și pct.13  din Condiții unice aprobate prin HG nr.381 din 13.04.2006), lei</t>
  </si>
  <si>
    <t>Impactul premiului anual si a fondului pentru acordarea premiului asupra mărimii indemnizației de concediu</t>
  </si>
  <si>
    <t>23 = (22+19 / 12 luni)</t>
  </si>
  <si>
    <t>Instituția bugetară (Org 2)</t>
  </si>
  <si>
    <t>__________________________________________________</t>
  </si>
  <si>
    <t>coduri</t>
  </si>
  <si>
    <t>Org2</t>
  </si>
  <si>
    <t>Org1</t>
  </si>
  <si>
    <t>F1-F3</t>
  </si>
  <si>
    <t>P1-P2</t>
  </si>
  <si>
    <t>P3</t>
  </si>
  <si>
    <t>(denumirea)</t>
  </si>
  <si>
    <t>(nume, prenume)</t>
  </si>
  <si>
    <t>(semnătura)</t>
  </si>
  <si>
    <t>(telefon de contact)</t>
  </si>
  <si>
    <t>a)</t>
  </si>
  <si>
    <t>funcționari, slujbași, specialiști de profil și cu funcții complexe, total</t>
  </si>
  <si>
    <t>……………………………..</t>
  </si>
  <si>
    <t>b)</t>
  </si>
  <si>
    <t>personal auxiliar, muncitori, total</t>
  </si>
  <si>
    <t>salariu de bază/ funcție cnf categoriei de salarizare, lei</t>
  </si>
  <si>
    <t>31 = (29 ) * 4,5%</t>
  </si>
  <si>
    <t>Calculul fondului anual de salarizare p/u personalul Centrului Național de Expertize Judiciare de pe lîngă Ministerul Justiției pentru anul 2019</t>
  </si>
  <si>
    <t>Exemplu</t>
  </si>
  <si>
    <t>exemplu</t>
  </si>
  <si>
    <t>inclusiv ajutorul material, care nu se supune calculării contribuțiilor de asigurări sociale de stat obligatorii*</t>
  </si>
  <si>
    <t>1.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</si>
  <si>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26 = 24 * 4,5%</t>
  </si>
  <si>
    <r>
      <t xml:space="preserve">Note </t>
    </r>
    <r>
      <rPr>
        <i/>
        <sz val="10"/>
        <color theme="1"/>
        <rFont val="Cambria"/>
        <family val="1"/>
        <charset val="204"/>
        <scheme val="major"/>
      </rPr>
      <t xml:space="preserve">(se specifică alte condiții de salarizare, indicate în coloanele </t>
    </r>
    <r>
      <rPr>
        <i/>
        <sz val="10"/>
        <color theme="5"/>
        <rFont val="Cambria"/>
        <family val="1"/>
        <scheme val="major"/>
      </rPr>
      <t xml:space="preserve">15 și 16, </t>
    </r>
    <r>
      <rPr>
        <i/>
        <sz val="10"/>
        <color theme="1"/>
        <rFont val="Cambria"/>
        <family val="1"/>
        <charset val="204"/>
        <scheme val="major"/>
      </rPr>
      <t>și  se indică pct. al HG 381/ 13.04.2006, prin care este satbilită plata respectivă)</t>
    </r>
  </si>
  <si>
    <t>1.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</si>
  <si>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16 = (5 + 13) * 30%</t>
  </si>
  <si>
    <t>15 = 7 * 14/ 100</t>
  </si>
  <si>
    <t>20 = 7 * 10%</t>
  </si>
  <si>
    <r>
      <t xml:space="preserve">Spor de 50% p/u </t>
    </r>
    <r>
      <rPr>
        <u/>
        <sz val="10"/>
        <color theme="1"/>
        <rFont val="Cambria"/>
        <family val="1"/>
        <charset val="204"/>
        <scheme val="major"/>
      </rPr>
      <t xml:space="preserve">personalul medical inferior al Centrului de Medicină Legală </t>
    </r>
    <r>
      <rPr>
        <sz val="10"/>
        <color theme="1"/>
        <rFont val="Cambria"/>
        <family val="1"/>
        <charset val="204"/>
        <scheme val="major"/>
      </rPr>
      <t>p/u activitate în condiții deosebite (pct.9 din anexa nr.2 la din HG nr.122/ 07.02.2007), lei</t>
    </r>
  </si>
  <si>
    <r>
      <t xml:space="preserve">Spor de 10% </t>
    </r>
    <r>
      <rPr>
        <u/>
        <sz val="10"/>
        <color theme="1"/>
        <rFont val="Cambria"/>
        <family val="1"/>
        <charset val="204"/>
        <scheme val="major"/>
      </rPr>
      <t>p/u personalul implicat în activitatea catedrei clinic</t>
    </r>
    <r>
      <rPr>
        <sz val="10"/>
        <color theme="1"/>
        <rFont val="Cambria"/>
        <family val="1"/>
        <charset val="204"/>
        <scheme val="major"/>
      </rPr>
      <t>e din cadrul instituției (pct.8 din anexa nr.2 la din HG nr.122/ 07.02.2007), lei</t>
    </r>
  </si>
  <si>
    <t>21 = 7 * 50%</t>
  </si>
  <si>
    <t>Calculul fondului anual de salarizare p/u experții judiciari și personalul medical încadrat în expertiza medico-legală pentru anul 2019</t>
  </si>
  <si>
    <t>Conducătorul autorității/ instituției:</t>
  </si>
  <si>
    <t>Datele de contact al executorului:</t>
  </si>
  <si>
    <t>(adresa electronică)</t>
  </si>
  <si>
    <t>20=18-17-19</t>
  </si>
  <si>
    <t>24=(18*12 luni+19+20+22+23)/1000 lei</t>
  </si>
  <si>
    <t>25=(24-21/ 1000 lei)*23%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</si>
</sst>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0" x14ac:knownFonts="1">
    <font>
      <sz val="11"/>
      <color theme="1"/>
      <name val="Calibri"/>
      <family val="2"/>
      <scheme val="minor"/>
    </font>
    <font>
      <b/>
      <sz val="10"/>
      <name val="Cambria"/>
      <family val="1"/>
      <charset val="204"/>
      <scheme val="major"/>
    </font>
    <font>
      <sz val="10"/>
      <name val="Cambria"/>
      <family val="1"/>
      <charset val="204"/>
      <scheme val="major"/>
    </font>
    <font>
      <sz val="10"/>
      <color theme="1"/>
      <name val="Cambria"/>
      <family val="1"/>
      <charset val="204"/>
      <scheme val="major"/>
    </font>
    <font>
      <b/>
      <sz val="10"/>
      <color theme="1"/>
      <name val="Cambria"/>
      <family val="1"/>
      <charset val="204"/>
      <scheme val="major"/>
    </font>
    <font>
      <sz val="8"/>
      <color theme="1"/>
      <name val="Cambria"/>
      <family val="1"/>
      <charset val="204"/>
      <scheme val="major"/>
    </font>
    <font>
      <i/>
      <sz val="10"/>
      <color theme="1"/>
      <name val="Cambria"/>
      <family val="1"/>
      <charset val="204"/>
      <scheme val="major"/>
    </font>
    <font>
      <sz val="8"/>
      <name val="Cambria"/>
      <family val="1"/>
      <charset val="204"/>
      <scheme val="major"/>
    </font>
    <font>
      <b/>
      <i/>
      <sz val="10"/>
      <color theme="1"/>
      <name val="Cambria"/>
      <family val="1"/>
      <charset val="204"/>
      <scheme val="major"/>
    </font>
    <font>
      <b/>
      <sz val="12"/>
      <color theme="1"/>
      <name val="Cambria"/>
      <family val="1"/>
      <charset val="204"/>
      <scheme val="major"/>
    </font>
    <font>
      <u/>
      <sz val="10"/>
      <color theme="1"/>
      <name val="Cambria"/>
      <family val="1"/>
      <charset val="204"/>
      <scheme val="major"/>
    </font>
    <font>
      <b/>
      <sz val="9"/>
      <color theme="1"/>
      <name val="Cambria"/>
      <family val="1"/>
      <charset val="204"/>
      <scheme val="major"/>
    </font>
    <font>
      <i/>
      <sz val="9"/>
      <color theme="1"/>
      <name val="Cambria"/>
      <family val="1"/>
      <charset val="204"/>
      <scheme val="major"/>
    </font>
    <font>
      <b/>
      <sz val="14"/>
      <color theme="1"/>
      <name val="Cambria"/>
      <family val="1"/>
      <charset val="204"/>
      <scheme val="major"/>
    </font>
    <font>
      <sz val="9"/>
      <color theme="1"/>
      <name val="Cambria"/>
      <family val="1"/>
      <charset val="204"/>
      <scheme val="major"/>
    </font>
    <font>
      <sz val="10"/>
      <name val="Cambria"/>
      <family val="1"/>
      <scheme val="major"/>
    </font>
    <font>
      <i/>
      <sz val="10"/>
      <color theme="5"/>
      <name val="Cambria"/>
      <family val="1"/>
      <scheme val="major"/>
    </font>
    <font>
      <b/>
      <sz val="10"/>
      <name val="Cambria"/>
      <family val="1"/>
      <scheme val="major"/>
    </font>
    <font>
      <vertAlign val="subscript"/>
      <sz val="10"/>
      <name val="Cambria"/>
      <family val="1"/>
      <charset val="204"/>
      <scheme val="maj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diagonal/>
    </border>
    <border>
      <left/>
      <right/>
      <top/>
      <bottom style="hair">
        <color indexed="64"/>
      </bottom>
      <diagonal/>
    </border>
  </borders>
  <cellStyleXfs count="1">
    <xf numFmtId="0" fontId="0" fillId="0" borderId="0"/>
  </cellStyleXfs>
  <cellXfs count="164">
    <xf numFmtId="0" fontId="0" fillId="0" borderId="0" xfId="0"/>
    <xf numFmtId="0" fontId="2" fillId="0" borderId="0" xfId="0" applyFont="1" applyFill="1" applyAlignment="1">
      <alignment horizontal="center" vertical="center"/>
    </xf>
    <xf numFmtId="0" fontId="2" fillId="0" borderId="0" xfId="0" applyFont="1" applyFill="1"/>
    <xf numFmtId="0" fontId="3" fillId="0" borderId="0" xfId="0" applyFont="1" applyBorder="1"/>
    <xf numFmtId="0" fontId="3" fillId="0" borderId="0" xfId="0" applyFont="1"/>
    <xf numFmtId="0" fontId="3" fillId="0" borderId="0" xfId="0" applyFont="1" applyBorder="1" applyAlignment="1"/>
    <xf numFmtId="0" fontId="3" fillId="0" borderId="0" xfId="0" applyFont="1" applyBorder="1" applyAlignment="1">
      <alignment horizontal="center"/>
    </xf>
    <xf numFmtId="0" fontId="3" fillId="0" borderId="0" xfId="0" applyFont="1" applyAlignment="1">
      <alignment horizontal="left" wrapText="1"/>
    </xf>
    <xf numFmtId="0" fontId="2" fillId="0" borderId="0" xfId="0" applyFont="1" applyFill="1" applyAlignment="1">
      <alignment vertical="center" wrapText="1"/>
    </xf>
    <xf numFmtId="49" fontId="4" fillId="0" borderId="0" xfId="0" applyNumberFormat="1" applyFont="1"/>
    <xf numFmtId="49" fontId="3" fillId="0" borderId="0" xfId="0" applyNumberFormat="1" applyFont="1" applyFill="1" applyBorder="1"/>
    <xf numFmtId="0" fontId="3" fillId="0" borderId="0" xfId="0" applyFont="1" applyFill="1" applyBorder="1"/>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2" fillId="2" borderId="1" xfId="0" applyFont="1" applyFill="1" applyBorder="1" applyAlignment="1" applyProtection="1">
      <alignment vertical="center" wrapText="1"/>
      <protection locked="0"/>
    </xf>
    <xf numFmtId="0" fontId="2" fillId="0" borderId="0" xfId="0" applyFont="1" applyBorder="1" applyAlignment="1">
      <alignment horizontal="center"/>
    </xf>
    <xf numFmtId="0" fontId="2" fillId="0" borderId="0" xfId="0" applyFont="1" applyBorder="1" applyAlignment="1"/>
    <xf numFmtId="0" fontId="2" fillId="0" borderId="0" xfId="0" applyFont="1"/>
    <xf numFmtId="0" fontId="2" fillId="0" borderId="0" xfId="0" applyFont="1" applyBorder="1"/>
    <xf numFmtId="0" fontId="3" fillId="0" borderId="0" xfId="0" applyFont="1" applyAlignment="1">
      <alignment horizontal="center" vertical="center" wrapText="1"/>
    </xf>
    <xf numFmtId="0" fontId="2" fillId="0" borderId="0" xfId="0" applyFont="1" applyAlignment="1">
      <alignment wrapText="1"/>
    </xf>
    <xf numFmtId="49" fontId="1" fillId="0" borderId="0" xfId="0" applyNumberFormat="1" applyFont="1" applyBorder="1" applyAlignment="1">
      <alignment horizontal="center"/>
    </xf>
    <xf numFmtId="0" fontId="3" fillId="0" borderId="0" xfId="0" applyFont="1" applyAlignment="1">
      <alignment wrapText="1"/>
    </xf>
    <xf numFmtId="0" fontId="4" fillId="0" borderId="0" xfId="0" applyFont="1" applyAlignment="1">
      <alignment horizontal="center" vertical="center" wrapText="1"/>
    </xf>
    <xf numFmtId="0" fontId="4" fillId="0" borderId="0" xfId="0" applyFont="1" applyBorder="1" applyAlignment="1">
      <alignment horizontal="center" vertical="center" wrapText="1"/>
    </xf>
    <xf numFmtId="0" fontId="3" fillId="0" borderId="1" xfId="0" applyFont="1" applyBorder="1"/>
    <xf numFmtId="0" fontId="8" fillId="0" borderId="0" xfId="0" applyFont="1" applyBorder="1" applyAlignment="1">
      <alignment vertical="top" wrapText="1"/>
    </xf>
    <xf numFmtId="0" fontId="8" fillId="0" borderId="0" xfId="0" applyFont="1" applyAlignment="1">
      <alignment vertical="top" wrapText="1"/>
    </xf>
    <xf numFmtId="0" fontId="3" fillId="2" borderId="0" xfId="0" applyFont="1" applyFill="1"/>
    <xf numFmtId="0" fontId="6" fillId="2" borderId="0" xfId="0" applyFont="1" applyFill="1" applyAlignment="1">
      <alignment vertical="top"/>
    </xf>
    <xf numFmtId="0" fontId="6" fillId="2" borderId="0" xfId="0" applyFont="1" applyFill="1" applyBorder="1" applyAlignment="1">
      <alignment vertical="top" wrapText="1"/>
    </xf>
    <xf numFmtId="0" fontId="6" fillId="2" borderId="0" xfId="0" applyFont="1" applyFill="1" applyAlignment="1">
      <alignment vertical="top" wrapText="1"/>
    </xf>
    <xf numFmtId="0" fontId="3" fillId="2" borderId="0" xfId="0" applyFont="1" applyFill="1" applyAlignment="1">
      <alignment horizontal="center" vertical="center" wrapText="1"/>
    </xf>
    <xf numFmtId="0" fontId="2" fillId="2" borderId="0" xfId="0" applyFont="1" applyFill="1"/>
    <xf numFmtId="0" fontId="1" fillId="2" borderId="0" xfId="0" applyFont="1" applyFill="1" applyAlignment="1">
      <alignment horizontal="center"/>
    </xf>
    <xf numFmtId="0" fontId="2" fillId="2" borderId="0" xfId="0" applyFont="1" applyFill="1" applyAlignment="1">
      <alignment wrapText="1"/>
    </xf>
    <xf numFmtId="49" fontId="1" fillId="2" borderId="0" xfId="0" applyNumberFormat="1" applyFont="1" applyFill="1" applyBorder="1" applyAlignment="1">
      <alignment horizontal="center"/>
    </xf>
    <xf numFmtId="0" fontId="3" fillId="2" borderId="0" xfId="0" applyFont="1" applyFill="1" applyAlignment="1">
      <alignment wrapText="1"/>
    </xf>
    <xf numFmtId="0" fontId="4"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Alignment="1">
      <alignment horizontal="center" vertical="center" wrapText="1"/>
    </xf>
    <xf numFmtId="0" fontId="3" fillId="2" borderId="1" xfId="0" applyFont="1" applyFill="1" applyBorder="1"/>
    <xf numFmtId="0" fontId="3" fillId="2" borderId="0" xfId="0" applyFont="1" applyFill="1" applyBorder="1"/>
    <xf numFmtId="49" fontId="2" fillId="2" borderId="1" xfId="0" applyNumberFormat="1" applyFont="1" applyFill="1" applyBorder="1"/>
    <xf numFmtId="0" fontId="2" fillId="2" borderId="1" xfId="0" applyFont="1" applyFill="1" applyBorder="1"/>
    <xf numFmtId="0" fontId="2" fillId="2" borderId="1" xfId="0" applyFont="1" applyFill="1" applyBorder="1" applyAlignment="1">
      <alignment vertical="top"/>
    </xf>
    <xf numFmtId="0" fontId="2" fillId="2" borderId="0" xfId="0" applyFont="1" applyFill="1" applyAlignment="1">
      <alignment horizontal="center" vertical="center"/>
    </xf>
    <xf numFmtId="0" fontId="3" fillId="2" borderId="0" xfId="0" applyFont="1" applyFill="1" applyBorder="1" applyAlignment="1"/>
    <xf numFmtId="0" fontId="3" fillId="2" borderId="0" xfId="0" applyFont="1" applyFill="1" applyBorder="1" applyAlignment="1">
      <alignment horizontal="center"/>
    </xf>
    <xf numFmtId="0" fontId="3" fillId="2" borderId="0" xfId="0" applyFont="1" applyFill="1" applyAlignment="1">
      <alignment horizontal="left" wrapText="1"/>
    </xf>
    <xf numFmtId="0" fontId="2" fillId="2" borderId="0" xfId="0" applyFont="1" applyFill="1" applyAlignment="1">
      <alignment horizontal="left" vertical="center" wrapText="1"/>
    </xf>
    <xf numFmtId="0" fontId="2" fillId="2" borderId="0" xfId="0" applyFont="1" applyFill="1" applyAlignment="1">
      <alignment vertical="center" wrapText="1"/>
    </xf>
    <xf numFmtId="49" fontId="4" fillId="2" borderId="0" xfId="0" applyNumberFormat="1" applyFont="1" applyFill="1"/>
    <xf numFmtId="49" fontId="3" fillId="2" borderId="0" xfId="0" applyNumberFormat="1" applyFont="1" applyFill="1" applyBorder="1"/>
    <xf numFmtId="0" fontId="2" fillId="2" borderId="0" xfId="0" applyFont="1" applyFill="1" applyBorder="1"/>
    <xf numFmtId="0" fontId="2" fillId="2" borderId="0" xfId="0" applyFont="1" applyFill="1" applyBorder="1" applyAlignment="1"/>
    <xf numFmtId="0" fontId="3" fillId="0" borderId="1" xfId="0" applyFont="1" applyBorder="1" applyAlignment="1">
      <alignment horizontal="center" vertical="center" wrapText="1"/>
    </xf>
    <xf numFmtId="0" fontId="1" fillId="2" borderId="0" xfId="0" applyFont="1" applyFill="1" applyBorder="1" applyAlignment="1"/>
    <xf numFmtId="0" fontId="3" fillId="0" borderId="0" xfId="0" applyFont="1" applyBorder="1" applyAlignment="1">
      <alignment vertical="center"/>
    </xf>
    <xf numFmtId="0" fontId="3" fillId="0" borderId="1" xfId="0" applyFont="1" applyBorder="1" applyAlignment="1">
      <alignment horizontal="center" vertical="center"/>
    </xf>
    <xf numFmtId="0" fontId="13" fillId="0" borderId="0" xfId="0" applyFont="1" applyBorder="1" applyAlignment="1">
      <alignment horizontal="center" vertical="center"/>
    </xf>
    <xf numFmtId="0" fontId="0" fillId="0" borderId="0" xfId="0" applyBorder="1"/>
    <xf numFmtId="0" fontId="14" fillId="0" borderId="0" xfId="0" applyFont="1" applyBorder="1" applyAlignment="1">
      <alignment horizontal="center" vertical="center"/>
    </xf>
    <xf numFmtId="0" fontId="4" fillId="0" borderId="0" xfId="0" applyFont="1" applyFill="1" applyBorder="1" applyAlignment="1">
      <alignment horizontal="right"/>
    </xf>
    <xf numFmtId="0" fontId="3" fillId="0" borderId="0" xfId="0" applyFont="1" applyBorder="1" applyAlignment="1">
      <alignment wrapText="1"/>
    </xf>
    <xf numFmtId="0" fontId="4" fillId="3" borderId="1" xfId="0" applyFont="1" applyFill="1" applyBorder="1" applyAlignment="1">
      <alignment horizontal="left"/>
    </xf>
    <xf numFmtId="0" fontId="4" fillId="3" borderId="1" xfId="0" applyFont="1" applyFill="1" applyBorder="1" applyAlignment="1">
      <alignment vertical="center" wrapText="1"/>
    </xf>
    <xf numFmtId="0" fontId="3" fillId="0" borderId="1" xfId="0" applyFont="1" applyBorder="1" applyAlignment="1">
      <alignment horizontal="left" vertical="center" indent="1"/>
    </xf>
    <xf numFmtId="0" fontId="3" fillId="3" borderId="1" xfId="0" applyFont="1" applyFill="1" applyBorder="1"/>
    <xf numFmtId="0" fontId="3" fillId="3" borderId="0" xfId="0" applyFont="1" applyFill="1" applyBorder="1"/>
    <xf numFmtId="0" fontId="3" fillId="3" borderId="0" xfId="0" applyFont="1" applyFill="1"/>
    <xf numFmtId="0" fontId="3" fillId="3" borderId="1" xfId="0" applyFont="1" applyFill="1" applyBorder="1" applyAlignment="1">
      <alignment horizontal="right"/>
    </xf>
    <xf numFmtId="0" fontId="3" fillId="3" borderId="1" xfId="0" applyFont="1" applyFill="1" applyBorder="1" applyAlignment="1">
      <alignment horizontal="right" wrapText="1"/>
    </xf>
    <xf numFmtId="0" fontId="2" fillId="3" borderId="1" xfId="0" applyFont="1" applyFill="1" applyBorder="1" applyAlignment="1" applyProtection="1">
      <alignment horizontal="right" wrapText="1"/>
      <protection locked="0"/>
    </xf>
    <xf numFmtId="164" fontId="3" fillId="2" borderId="1" xfId="0" applyNumberFormat="1" applyFont="1" applyFill="1" applyBorder="1"/>
    <xf numFmtId="164" fontId="3" fillId="3" borderId="1" xfId="0" applyNumberFormat="1" applyFont="1" applyFill="1" applyBorder="1" applyAlignment="1">
      <alignment horizontal="right"/>
    </xf>
    <xf numFmtId="0" fontId="3" fillId="2" borderId="1" xfId="0" applyFont="1" applyFill="1" applyBorder="1" applyAlignment="1">
      <alignment horizontal="right" vertical="center" wrapText="1"/>
    </xf>
    <xf numFmtId="164" fontId="15" fillId="3" borderId="1" xfId="0" applyNumberFormat="1" applyFont="1" applyFill="1" applyBorder="1" applyAlignment="1" applyProtection="1">
      <alignment horizontal="right" wrapText="1"/>
      <protection locked="0"/>
    </xf>
    <xf numFmtId="164" fontId="15" fillId="2" borderId="1" xfId="0" applyNumberFormat="1" applyFont="1" applyFill="1" applyBorder="1" applyAlignment="1" applyProtection="1">
      <alignment vertical="center" wrapText="1"/>
      <protection locked="0"/>
    </xf>
    <xf numFmtId="9" fontId="3" fillId="2" borderId="1" xfId="0" applyNumberFormat="1" applyFont="1" applyFill="1" applyBorder="1"/>
    <xf numFmtId="164" fontId="3" fillId="3" borderId="1" xfId="0" applyNumberFormat="1" applyFont="1" applyFill="1" applyBorder="1"/>
    <xf numFmtId="9" fontId="3" fillId="3" borderId="1" xfId="0" applyNumberFormat="1" applyFont="1" applyFill="1" applyBorder="1" applyAlignment="1">
      <alignment horizontal="right" wrapText="1"/>
    </xf>
    <xf numFmtId="9" fontId="3" fillId="2" borderId="1" xfId="0" applyNumberFormat="1" applyFont="1" applyFill="1" applyBorder="1" applyAlignment="1">
      <alignment horizontal="center" vertical="center" wrapText="1"/>
    </xf>
    <xf numFmtId="9" fontId="3" fillId="3" borderId="1" xfId="0" applyNumberFormat="1" applyFont="1" applyFill="1" applyBorder="1"/>
    <xf numFmtId="9" fontId="3" fillId="3" borderId="1" xfId="0" applyNumberFormat="1" applyFont="1" applyFill="1" applyBorder="1" applyAlignment="1">
      <alignment horizontal="right"/>
    </xf>
    <xf numFmtId="10" fontId="2" fillId="0" borderId="0" xfId="0" applyNumberFormat="1" applyFont="1" applyFill="1" applyAlignment="1">
      <alignment horizontal="center" vertical="center"/>
    </xf>
    <xf numFmtId="0" fontId="2" fillId="0" borderId="0" xfId="0" applyFont="1" applyFill="1" applyAlignment="1">
      <alignment horizontal="left" vertical="center" wrapText="1"/>
    </xf>
    <xf numFmtId="49" fontId="3" fillId="0" borderId="1" xfId="0" applyNumberFormat="1" applyFont="1" applyBorder="1"/>
    <xf numFmtId="49" fontId="3" fillId="0" borderId="1" xfId="0" applyNumberFormat="1" applyFont="1" applyFill="1" applyBorder="1" applyAlignment="1">
      <alignment horizontal="center" vertical="center"/>
    </xf>
    <xf numFmtId="0" fontId="18" fillId="0" borderId="0" xfId="0" applyFont="1" applyFill="1" applyAlignment="1">
      <alignment wrapText="1"/>
    </xf>
    <xf numFmtId="0" fontId="2" fillId="0" borderId="0" xfId="0" applyFont="1" applyFill="1" applyAlignment="1">
      <alignment wrapText="1"/>
    </xf>
    <xf numFmtId="0" fontId="2" fillId="0" borderId="0" xfId="0" applyFont="1" applyFill="1" applyAlignment="1">
      <alignment horizontal="left" vertical="top" wrapText="1"/>
    </xf>
    <xf numFmtId="0" fontId="19" fillId="0" borderId="0" xfId="0" applyFont="1"/>
    <xf numFmtId="0" fontId="2" fillId="0" borderId="0" xfId="0" applyFont="1" applyFill="1" applyAlignment="1">
      <alignment vertical="top" wrapText="1"/>
    </xf>
    <xf numFmtId="0" fontId="2" fillId="0" borderId="0" xfId="0" applyFont="1" applyFill="1" applyBorder="1" applyAlignment="1">
      <alignment wrapText="1"/>
    </xf>
    <xf numFmtId="0" fontId="2" fillId="0" borderId="0" xfId="0" applyFont="1" applyFill="1" applyAlignment="1"/>
    <xf numFmtId="0" fontId="2" fillId="0" borderId="0" xfId="0" applyFont="1" applyFill="1" applyAlignment="1">
      <alignment horizontal="right" vertical="center" wrapText="1"/>
    </xf>
    <xf numFmtId="0" fontId="2" fillId="0" borderId="0" xfId="0" applyFont="1" applyFill="1" applyBorder="1" applyAlignment="1">
      <alignment vertical="center" wrapText="1"/>
    </xf>
    <xf numFmtId="0" fontId="2" fillId="0" borderId="0" xfId="0" applyFont="1" applyFill="1" applyAlignment="1">
      <alignment vertical="center"/>
    </xf>
    <xf numFmtId="10" fontId="3" fillId="3" borderId="1" xfId="0" applyNumberFormat="1" applyFont="1" applyFill="1" applyBorder="1" applyAlignment="1">
      <alignment horizontal="right"/>
    </xf>
    <xf numFmtId="10" fontId="3" fillId="2" borderId="1" xfId="0" applyNumberFormat="1" applyFont="1" applyFill="1" applyBorder="1"/>
    <xf numFmtId="10" fontId="3" fillId="3" borderId="1" xfId="0" applyNumberFormat="1" applyFont="1" applyFill="1" applyBorder="1"/>
    <xf numFmtId="0" fontId="2" fillId="0" borderId="0" xfId="0" applyFont="1" applyFill="1" applyAlignment="1">
      <alignment horizontal="center" vertical="top" wrapText="1"/>
    </xf>
    <xf numFmtId="0" fontId="17" fillId="0" borderId="0" xfId="0" applyFont="1" applyFill="1" applyAlignment="1">
      <alignment horizontal="right" vertical="center" wrapText="1"/>
    </xf>
    <xf numFmtId="0" fontId="2" fillId="0" borderId="12" xfId="0" applyFont="1" applyFill="1" applyBorder="1" applyAlignment="1">
      <alignment horizontal="center" wrapText="1"/>
    </xf>
    <xf numFmtId="0" fontId="2" fillId="0" borderId="12" xfId="0" applyFont="1" applyFill="1" applyBorder="1" applyAlignment="1">
      <alignment horizontal="center"/>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0" xfId="0" applyFont="1" applyFill="1" applyAlignment="1">
      <alignment horizontal="left" vertical="center" wrapText="1"/>
    </xf>
    <xf numFmtId="0" fontId="18" fillId="0" borderId="12" xfId="0" applyFont="1" applyFill="1" applyBorder="1" applyAlignment="1">
      <alignment horizontal="center" wrapText="1"/>
    </xf>
    <xf numFmtId="0" fontId="2" fillId="0" borderId="12" xfId="0" applyFont="1" applyFill="1" applyBorder="1" applyAlignment="1">
      <alignment horizontal="center" vertical="center"/>
    </xf>
    <xf numFmtId="0" fontId="1" fillId="2" borderId="1" xfId="0" applyFont="1" applyFill="1" applyBorder="1" applyAlignment="1" applyProtection="1">
      <alignment horizontal="center" vertical="center" wrapText="1"/>
      <protection locked="0"/>
    </xf>
    <xf numFmtId="0" fontId="9" fillId="2" borderId="0" xfId="0" applyFont="1" applyFill="1" applyAlignment="1">
      <alignment horizontal="center" vertical="center"/>
    </xf>
    <xf numFmtId="0" fontId="4" fillId="2" borderId="1" xfId="0"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 fillId="2" borderId="1" xfId="0" applyFont="1" applyFill="1" applyBorder="1" applyAlignment="1" applyProtection="1">
      <alignment horizontal="center" vertical="center" wrapText="1"/>
      <protection locked="0"/>
    </xf>
    <xf numFmtId="0" fontId="3" fillId="0" borderId="0" xfId="0" applyFont="1" applyBorder="1" applyAlignment="1">
      <alignment horizontal="left" vertical="center"/>
    </xf>
    <xf numFmtId="0" fontId="6" fillId="0" borderId="0" xfId="0" applyFont="1" applyBorder="1" applyAlignment="1">
      <alignment horizontal="center"/>
    </xf>
    <xf numFmtId="0" fontId="14" fillId="0" borderId="0" xfId="0" applyFont="1" applyBorder="1" applyAlignment="1">
      <alignment horizontal="center" vertical="center"/>
    </xf>
    <xf numFmtId="0" fontId="1" fillId="2" borderId="11" xfId="0" applyFont="1" applyFill="1" applyBorder="1" applyAlignment="1">
      <alignment horizontal="left" vertical="center" wrapText="1"/>
    </xf>
    <xf numFmtId="0" fontId="6" fillId="2" borderId="0" xfId="0" applyFont="1" applyFill="1" applyAlignment="1">
      <alignment horizontal="center" vertical="top"/>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textRotation="90" wrapText="1"/>
    </xf>
    <xf numFmtId="0" fontId="3" fillId="2" borderId="7" xfId="0" applyFont="1" applyFill="1" applyBorder="1" applyAlignment="1">
      <alignment horizontal="center" vertical="center" textRotation="90" wrapText="1"/>
    </xf>
    <xf numFmtId="0" fontId="3" fillId="2" borderId="8" xfId="0" applyFont="1" applyFill="1" applyBorder="1" applyAlignment="1">
      <alignment horizontal="center" vertical="center" textRotation="90"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Fill="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left" vertical="center" wrapText="1"/>
    </xf>
    <xf numFmtId="0" fontId="9" fillId="0" borderId="0" xfId="0" applyFont="1" applyAlignment="1">
      <alignment horizontal="center" vertical="center"/>
    </xf>
    <xf numFmtId="0" fontId="6" fillId="0" borderId="0" xfId="0" applyFont="1" applyAlignment="1">
      <alignment horizontal="center" vertical="top"/>
    </xf>
    <xf numFmtId="0" fontId="4" fillId="0" borderId="1" xfId="0" applyFont="1" applyBorder="1" applyAlignment="1">
      <alignment horizontal="center" vertical="center" textRotation="90" wrapText="1"/>
    </xf>
    <xf numFmtId="0" fontId="3" fillId="0" borderId="1" xfId="0" applyFont="1" applyBorder="1" applyAlignment="1">
      <alignment horizontal="center" vertical="center" textRotation="90" wrapText="1"/>
    </xf>
    <xf numFmtId="0" fontId="1" fillId="0" borderId="11" xfId="0" applyFont="1" applyFill="1" applyBorder="1" applyAlignment="1">
      <alignment horizontal="left" vertical="center" wrapText="1"/>
    </xf>
    <xf numFmtId="0" fontId="3" fillId="3" borderId="1" xfId="0" applyFont="1" applyFill="1" applyBorder="1" applyAlignment="1"/>
    <xf numFmtId="9" fontId="3" fillId="3" borderId="1" xfId="0" applyNumberFormat="1" applyFont="1" applyFill="1" applyBorder="1" applyAlignment="1"/>
    <xf numFmtId="9" fontId="3" fillId="3" borderId="1" xfId="0" applyNumberFormat="1" applyFont="1" applyFill="1" applyBorder="1" applyAlignment="1">
      <alignment wrapText="1"/>
    </xf>
    <xf numFmtId="0" fontId="3" fillId="3" borderId="1" xfId="0" applyFont="1" applyFill="1" applyBorder="1" applyAlignment="1">
      <alignment wrapText="1"/>
    </xf>
    <xf numFmtId="164" fontId="3" fillId="3" borderId="1" xfId="0" applyNumberFormat="1" applyFont="1" applyFill="1" applyBorder="1" applyAlignment="1"/>
    <xf numFmtId="0" fontId="3" fillId="0" borderId="1" xfId="0" applyFont="1" applyBorder="1" applyAlignment="1"/>
    <xf numFmtId="9" fontId="3" fillId="0" borderId="1" xfId="0" applyNumberFormat="1" applyFont="1" applyBorder="1" applyAlignment="1"/>
    <xf numFmtId="165" fontId="3" fillId="3" borderId="1" xfId="0" applyNumberFormat="1" applyFont="1" applyFill="1" applyBorder="1" applyAlignment="1"/>
    <xf numFmtId="165" fontId="2" fillId="3" borderId="1" xfId="0" applyNumberFormat="1" applyFont="1" applyFill="1" applyBorder="1" applyAlignment="1" applyProtection="1">
      <alignment wrapText="1"/>
      <protection locked="0"/>
    </xf>
    <xf numFmtId="165" fontId="1" fillId="3" borderId="1" xfId="0" applyNumberFormat="1" applyFont="1" applyFill="1" applyBorder="1" applyAlignment="1" applyProtection="1">
      <alignment wrapText="1"/>
      <protection locked="0"/>
    </xf>
    <xf numFmtId="165" fontId="3" fillId="0" borderId="1" xfId="0" applyNumberFormat="1" applyFont="1" applyBorder="1" applyAlignment="1"/>
    <xf numFmtId="165" fontId="2" fillId="2" borderId="1" xfId="0" applyNumberFormat="1" applyFont="1" applyFill="1" applyBorder="1" applyAlignment="1" applyProtection="1">
      <alignment wrapText="1"/>
      <protection locked="0"/>
    </xf>
    <xf numFmtId="165" fontId="15" fillId="2" borderId="1" xfId="0" applyNumberFormat="1" applyFont="1" applyFill="1" applyBorder="1" applyAlignment="1" applyProtection="1">
      <alignment wrapText="1"/>
      <protection locked="0"/>
    </xf>
  </cellXfs>
  <cellStyles count="1">
    <cellStyle name="Normal" xfId="0" builtinId="0"/>
  </cellStyles>
  <dxfs count="0"/>
  <tableStyles count="0" defaultTableStyle="TableStyleMedium9" defaultPivotStyle="PivotStyleLight16"/>
  <colors>
    <mruColors>
      <color rgb="FFFFA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35"/>
  <sheetViews>
    <sheetView showZeros="0" view="pageBreakPreview" zoomScale="80" zoomScaleNormal="80" zoomScaleSheetLayoutView="80" workbookViewId="0">
      <selection activeCell="AA11" sqref="AA11"/>
    </sheetView>
  </sheetViews>
  <sheetFormatPr defaultColWidth="8.85546875" defaultRowHeight="12.75" x14ac:dyDescent="0.2"/>
  <cols>
    <col min="1" max="1" width="6.140625" style="32" customWidth="1"/>
    <col min="2" max="2" width="20.5703125" style="32" customWidth="1"/>
    <col min="3" max="4" width="5.5703125" style="32" customWidth="1"/>
    <col min="5" max="5" width="8.85546875" style="32" customWidth="1"/>
    <col min="6" max="6" width="10" style="32" customWidth="1"/>
    <col min="7" max="7" width="5.7109375" style="32" customWidth="1"/>
    <col min="8" max="8" width="8.42578125" style="32" customWidth="1"/>
    <col min="9" max="9" width="6.140625" style="32" customWidth="1"/>
    <col min="10" max="10" width="9.140625" style="32" customWidth="1"/>
    <col min="11" max="11" width="11" style="32" customWidth="1"/>
    <col min="12" max="12" width="12.7109375" style="32" customWidth="1"/>
    <col min="13" max="13" width="9.85546875" style="32" customWidth="1"/>
    <col min="14" max="14" width="11.85546875" style="32" customWidth="1"/>
    <col min="15" max="15" width="9.28515625" style="32" customWidth="1"/>
    <col min="16" max="16" width="9.140625" style="32" customWidth="1"/>
    <col min="17" max="17" width="13" style="32" customWidth="1"/>
    <col min="18" max="18" width="11" style="32" customWidth="1"/>
    <col min="19" max="19" width="14.28515625" style="32" customWidth="1"/>
    <col min="20" max="20" width="9.5703125" style="32" customWidth="1"/>
    <col min="21" max="21" width="14.140625" style="32" customWidth="1"/>
    <col min="22" max="22" width="9.140625" style="32" customWidth="1"/>
    <col min="23" max="23" width="10.5703125" style="32" customWidth="1"/>
    <col min="24" max="24" width="11.28515625" style="32" customWidth="1"/>
    <col min="25" max="25" width="11.5703125" style="32" customWidth="1"/>
    <col min="26" max="27" width="11.42578125" style="32" customWidth="1"/>
    <col min="28" max="28" width="19.28515625" style="32" customWidth="1"/>
    <col min="29" max="16384" width="8.85546875" style="32"/>
  </cols>
  <sheetData>
    <row r="1" spans="1:60" ht="25.15" customHeight="1" x14ac:dyDescent="0.2">
      <c r="A1" s="120" t="s">
        <v>89</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row>
    <row r="2" spans="1:60" s="36" customFormat="1" ht="17.45" customHeight="1" x14ac:dyDescent="0.25">
      <c r="A2" s="130" t="s">
        <v>13</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33"/>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5"/>
      <c r="BE2" s="35"/>
      <c r="BF2" s="35"/>
      <c r="BG2" s="35"/>
      <c r="BH2" s="35"/>
    </row>
    <row r="3" spans="1:60" s="37" customFormat="1" ht="15" customHeight="1" x14ac:dyDescent="0.2">
      <c r="J3" s="63"/>
      <c r="K3" s="63"/>
      <c r="L3" s="63"/>
      <c r="M3" s="63"/>
      <c r="N3" s="63"/>
      <c r="O3" s="63"/>
      <c r="P3" s="63"/>
      <c r="Q3" s="63"/>
      <c r="R3" s="62"/>
      <c r="S3" s="62"/>
      <c r="T3" s="62"/>
      <c r="U3" s="65"/>
      <c r="V3" s="65"/>
      <c r="W3" s="38"/>
    </row>
    <row r="4" spans="1:60" s="37" customFormat="1" x14ac:dyDescent="0.2">
      <c r="A4" s="39"/>
      <c r="B4" s="39"/>
      <c r="C4" s="126" t="s">
        <v>70</v>
      </c>
      <c r="D4" s="126"/>
      <c r="E4" s="126"/>
      <c r="F4" s="126"/>
      <c r="G4" s="127" t="s">
        <v>71</v>
      </c>
      <c r="H4" s="127"/>
      <c r="I4" s="127"/>
      <c r="J4" s="127"/>
      <c r="K4" s="66"/>
      <c r="L4" s="67" t="s">
        <v>72</v>
      </c>
      <c r="M4" s="67" t="s">
        <v>73</v>
      </c>
      <c r="N4" s="67" t="s">
        <v>74</v>
      </c>
      <c r="O4" s="67" t="s">
        <v>75</v>
      </c>
      <c r="P4" s="67" t="s">
        <v>76</v>
      </c>
      <c r="Q4" s="67" t="s">
        <v>77</v>
      </c>
      <c r="R4" s="63"/>
      <c r="S4" s="63"/>
      <c r="T4" s="63"/>
      <c r="U4" s="63"/>
      <c r="V4" s="63"/>
      <c r="W4" s="40"/>
    </row>
    <row r="5" spans="1:60" s="37" customFormat="1" ht="18" x14ac:dyDescent="0.25">
      <c r="A5" s="39"/>
      <c r="B5" s="39"/>
      <c r="C5" s="68"/>
      <c r="D5" s="69"/>
      <c r="E5" s="70"/>
      <c r="F5" s="70"/>
      <c r="G5" s="128" t="s">
        <v>78</v>
      </c>
      <c r="H5" s="128"/>
      <c r="I5" s="128"/>
      <c r="J5" s="128"/>
      <c r="K5" s="66"/>
      <c r="L5" s="67"/>
      <c r="M5" s="95"/>
      <c r="N5" s="96"/>
      <c r="O5" s="96"/>
      <c r="P5" s="96"/>
      <c r="Q5" s="96"/>
      <c r="R5" s="63"/>
      <c r="S5" s="63"/>
      <c r="T5" s="63"/>
      <c r="U5" s="63"/>
      <c r="V5" s="63"/>
      <c r="W5" s="40"/>
    </row>
    <row r="6" spans="1:60" s="41" customFormat="1" ht="9.75" customHeight="1" x14ac:dyDescent="0.2">
      <c r="E6" s="32"/>
      <c r="F6" s="32"/>
    </row>
    <row r="7" spans="1:60" s="42" customFormat="1" ht="49.15" customHeight="1" x14ac:dyDescent="0.25">
      <c r="A7" s="114" t="s">
        <v>3</v>
      </c>
      <c r="B7" s="114" t="s">
        <v>14</v>
      </c>
      <c r="C7" s="121" t="s">
        <v>0</v>
      </c>
      <c r="D7" s="122" t="s">
        <v>1</v>
      </c>
      <c r="E7" s="123" t="s">
        <v>33</v>
      </c>
      <c r="F7" s="124"/>
      <c r="G7" s="115" t="s">
        <v>61</v>
      </c>
      <c r="H7" s="115"/>
      <c r="I7" s="115" t="s">
        <v>62</v>
      </c>
      <c r="J7" s="115"/>
      <c r="K7" s="115" t="s">
        <v>36</v>
      </c>
      <c r="L7" s="115"/>
      <c r="M7" s="131" t="s">
        <v>37</v>
      </c>
      <c r="N7" s="131" t="s">
        <v>38</v>
      </c>
      <c r="O7" s="115" t="s">
        <v>63</v>
      </c>
      <c r="P7" s="115"/>
      <c r="Q7" s="115" t="s">
        <v>64</v>
      </c>
      <c r="R7" s="114" t="s">
        <v>34</v>
      </c>
      <c r="S7" s="115" t="s">
        <v>42</v>
      </c>
      <c r="T7" s="137" t="s">
        <v>67</v>
      </c>
      <c r="U7" s="138"/>
      <c r="V7" s="115" t="s">
        <v>44</v>
      </c>
      <c r="W7" s="131" t="s">
        <v>68</v>
      </c>
      <c r="X7" s="114" t="s">
        <v>29</v>
      </c>
      <c r="Y7" s="119" t="s">
        <v>30</v>
      </c>
      <c r="Z7" s="119" t="s">
        <v>31</v>
      </c>
      <c r="AA7" s="114" t="s">
        <v>45</v>
      </c>
      <c r="AB7" s="114" t="s">
        <v>95</v>
      </c>
    </row>
    <row r="8" spans="1:60" s="42" customFormat="1" ht="36.6" customHeight="1" x14ac:dyDescent="0.25">
      <c r="A8" s="114"/>
      <c r="B8" s="114"/>
      <c r="C8" s="121"/>
      <c r="D8" s="122"/>
      <c r="E8" s="134" t="s">
        <v>7</v>
      </c>
      <c r="F8" s="131" t="s">
        <v>8</v>
      </c>
      <c r="G8" s="115"/>
      <c r="H8" s="115"/>
      <c r="I8" s="115"/>
      <c r="J8" s="115"/>
      <c r="K8" s="115"/>
      <c r="L8" s="115"/>
      <c r="M8" s="132"/>
      <c r="N8" s="132"/>
      <c r="O8" s="115"/>
      <c r="P8" s="115"/>
      <c r="Q8" s="115"/>
      <c r="R8" s="114"/>
      <c r="S8" s="115"/>
      <c r="T8" s="139"/>
      <c r="U8" s="140"/>
      <c r="V8" s="115"/>
      <c r="W8" s="132"/>
      <c r="X8" s="114"/>
      <c r="Y8" s="119"/>
      <c r="Z8" s="119"/>
      <c r="AA8" s="114"/>
      <c r="AB8" s="114"/>
    </row>
    <row r="9" spans="1:60" s="42" customFormat="1" ht="70.5" customHeight="1" x14ac:dyDescent="0.25">
      <c r="A9" s="114"/>
      <c r="B9" s="114"/>
      <c r="C9" s="121"/>
      <c r="D9" s="122"/>
      <c r="E9" s="135"/>
      <c r="F9" s="132"/>
      <c r="G9" s="115"/>
      <c r="H9" s="115"/>
      <c r="I9" s="115"/>
      <c r="J9" s="115"/>
      <c r="K9" s="115" t="s">
        <v>65</v>
      </c>
      <c r="L9" s="115" t="s">
        <v>66</v>
      </c>
      <c r="M9" s="132"/>
      <c r="N9" s="132"/>
      <c r="O9" s="115"/>
      <c r="P9" s="115"/>
      <c r="Q9" s="115"/>
      <c r="R9" s="114"/>
      <c r="S9" s="115"/>
      <c r="T9" s="115" t="s">
        <v>4</v>
      </c>
      <c r="U9" s="125" t="s">
        <v>92</v>
      </c>
      <c r="V9" s="115"/>
      <c r="W9" s="132"/>
      <c r="X9" s="114"/>
      <c r="Y9" s="119"/>
      <c r="Z9" s="119"/>
      <c r="AA9" s="114"/>
      <c r="AB9" s="114"/>
    </row>
    <row r="10" spans="1:60" s="42" customFormat="1" ht="47.25" customHeight="1" x14ac:dyDescent="0.25">
      <c r="A10" s="114"/>
      <c r="B10" s="114"/>
      <c r="C10" s="121"/>
      <c r="D10" s="122"/>
      <c r="E10" s="136"/>
      <c r="F10" s="133"/>
      <c r="G10" s="43" t="s">
        <v>2</v>
      </c>
      <c r="H10" s="43" t="s">
        <v>41</v>
      </c>
      <c r="I10" s="43" t="s">
        <v>2</v>
      </c>
      <c r="J10" s="43" t="s">
        <v>41</v>
      </c>
      <c r="K10" s="115"/>
      <c r="L10" s="115"/>
      <c r="M10" s="133"/>
      <c r="N10" s="133"/>
      <c r="O10" s="43" t="s">
        <v>2</v>
      </c>
      <c r="P10" s="43" t="s">
        <v>41</v>
      </c>
      <c r="Q10" s="115"/>
      <c r="R10" s="114"/>
      <c r="S10" s="115"/>
      <c r="T10" s="115"/>
      <c r="U10" s="125"/>
      <c r="V10" s="115"/>
      <c r="W10" s="133"/>
      <c r="X10" s="114"/>
      <c r="Y10" s="119"/>
      <c r="Z10" s="119"/>
      <c r="AA10" s="114"/>
      <c r="AB10" s="114"/>
      <c r="AC10" s="44"/>
      <c r="AD10" s="44"/>
      <c r="AE10" s="44"/>
    </row>
    <row r="11" spans="1:60" s="48" customFormat="1" ht="65.25" customHeight="1" x14ac:dyDescent="0.25">
      <c r="A11" s="45">
        <v>1</v>
      </c>
      <c r="B11" s="45">
        <v>2</v>
      </c>
      <c r="C11" s="45">
        <v>3</v>
      </c>
      <c r="D11" s="45">
        <v>4</v>
      </c>
      <c r="E11" s="45">
        <v>5</v>
      </c>
      <c r="F11" s="45" t="s">
        <v>9</v>
      </c>
      <c r="G11" s="45">
        <v>7</v>
      </c>
      <c r="H11" s="45" t="s">
        <v>46</v>
      </c>
      <c r="I11" s="45">
        <v>9</v>
      </c>
      <c r="J11" s="45" t="s">
        <v>47</v>
      </c>
      <c r="K11" s="45" t="s">
        <v>10</v>
      </c>
      <c r="L11" s="45" t="s">
        <v>17</v>
      </c>
      <c r="M11" s="45">
        <v>13</v>
      </c>
      <c r="N11" s="45">
        <v>14</v>
      </c>
      <c r="O11" s="45">
        <v>15</v>
      </c>
      <c r="P11" s="45">
        <v>16</v>
      </c>
      <c r="Q11" s="46" t="s">
        <v>48</v>
      </c>
      <c r="R11" s="45" t="s">
        <v>18</v>
      </c>
      <c r="S11" s="46">
        <v>19</v>
      </c>
      <c r="T11" s="46" t="s">
        <v>107</v>
      </c>
      <c r="U11" s="15">
        <v>21</v>
      </c>
      <c r="V11" s="45" t="s">
        <v>19</v>
      </c>
      <c r="W11" s="45" t="s">
        <v>69</v>
      </c>
      <c r="X11" s="45" t="s">
        <v>108</v>
      </c>
      <c r="Y11" s="15" t="s">
        <v>109</v>
      </c>
      <c r="Z11" s="15" t="s">
        <v>94</v>
      </c>
      <c r="AA11" s="45" t="s">
        <v>21</v>
      </c>
      <c r="AB11" s="45">
        <v>28</v>
      </c>
      <c r="AC11" s="47"/>
      <c r="AD11" s="47"/>
      <c r="AE11" s="47"/>
    </row>
    <row r="12" spans="1:60" s="78" customFormat="1" ht="51" x14ac:dyDescent="0.2">
      <c r="A12" s="73" t="s">
        <v>82</v>
      </c>
      <c r="B12" s="74" t="s">
        <v>83</v>
      </c>
      <c r="C12" s="76">
        <f>SUM(C13:C20)</f>
        <v>1</v>
      </c>
      <c r="D12" s="76"/>
      <c r="E12" s="76">
        <f>SUM(E13:E20)</f>
        <v>1400</v>
      </c>
      <c r="F12" s="79">
        <f>SUM(F13:F20)</f>
        <v>1400</v>
      </c>
      <c r="G12" s="89"/>
      <c r="H12" s="80">
        <f>SUM(H13:H20)</f>
        <v>280</v>
      </c>
      <c r="I12" s="92"/>
      <c r="J12" s="79">
        <f>SUM(J13:J20)</f>
        <v>252</v>
      </c>
      <c r="K12" s="79">
        <f>SUM(K13:K20)</f>
        <v>495.59999999999997</v>
      </c>
      <c r="L12" s="79">
        <f>SUM(L13:L20)</f>
        <v>0</v>
      </c>
      <c r="M12" s="79">
        <f>SUM(M13:M20)</f>
        <v>600</v>
      </c>
      <c r="N12" s="79">
        <f>SUM(N13:N20)</f>
        <v>0</v>
      </c>
      <c r="O12" s="107"/>
      <c r="P12" s="79">
        <f t="shared" ref="P12:AA12" si="0">SUM(P13:P20)</f>
        <v>0</v>
      </c>
      <c r="Q12" s="79">
        <f t="shared" si="0"/>
        <v>1009.2</v>
      </c>
      <c r="R12" s="79">
        <f t="shared" si="0"/>
        <v>4036.8</v>
      </c>
      <c r="S12" s="79">
        <f t="shared" si="0"/>
        <v>0</v>
      </c>
      <c r="T12" s="79">
        <f t="shared" si="0"/>
        <v>3027.6000000000004</v>
      </c>
      <c r="U12" s="81">
        <f t="shared" si="0"/>
        <v>3027.6000000000004</v>
      </c>
      <c r="V12" s="79">
        <f t="shared" si="0"/>
        <v>1400</v>
      </c>
      <c r="W12" s="79">
        <f t="shared" si="0"/>
        <v>116.7</v>
      </c>
      <c r="X12" s="79">
        <f t="shared" si="0"/>
        <v>53</v>
      </c>
      <c r="Y12" s="85">
        <f t="shared" si="0"/>
        <v>11.493652000000001</v>
      </c>
      <c r="Z12" s="85">
        <f t="shared" si="0"/>
        <v>2.3849999999999998</v>
      </c>
      <c r="AA12" s="83">
        <f t="shared" si="0"/>
        <v>66.878652000000002</v>
      </c>
      <c r="AB12" s="79"/>
      <c r="AC12" s="77"/>
      <c r="AD12" s="77"/>
      <c r="AE12" s="77"/>
    </row>
    <row r="13" spans="1:60" x14ac:dyDescent="0.2">
      <c r="A13" s="49">
        <v>1</v>
      </c>
      <c r="B13" s="75" t="s">
        <v>91</v>
      </c>
      <c r="C13" s="49">
        <v>1</v>
      </c>
      <c r="D13" s="49">
        <v>15</v>
      </c>
      <c r="E13" s="49">
        <v>1400</v>
      </c>
      <c r="F13" s="49">
        <f>C13*E13</f>
        <v>1400</v>
      </c>
      <c r="G13" s="90">
        <v>0.2</v>
      </c>
      <c r="H13" s="84">
        <f>F13*G13</f>
        <v>280</v>
      </c>
      <c r="I13" s="87">
        <v>0.15</v>
      </c>
      <c r="J13" s="49">
        <f>(F13+H13)*I13</f>
        <v>252</v>
      </c>
      <c r="K13" s="49">
        <f>(F13+J13)*30%</f>
        <v>495.59999999999997</v>
      </c>
      <c r="L13" s="49"/>
      <c r="M13" s="49">
        <v>600</v>
      </c>
      <c r="N13" s="49"/>
      <c r="O13" s="108"/>
      <c r="P13" s="49"/>
      <c r="Q13" s="49">
        <f>ROUND((F13+H13+J13+K13+L13+M13+N13+P13)*4/12,1)</f>
        <v>1009.2</v>
      </c>
      <c r="R13" s="49">
        <f>F13+H13+J13+K13+L13+M13+N13+P13+Q13</f>
        <v>4036.8</v>
      </c>
      <c r="S13" s="49"/>
      <c r="T13" s="49">
        <f>R13-Q13-S13</f>
        <v>3027.6000000000004</v>
      </c>
      <c r="U13" s="18">
        <f>IF(T13&gt;6650*D13,6650*D13,T13)</f>
        <v>3027.6000000000004</v>
      </c>
      <c r="V13" s="49">
        <f>F13</f>
        <v>1400</v>
      </c>
      <c r="W13" s="49">
        <f>ROUND((V13+S13)/12,1)</f>
        <v>116.7</v>
      </c>
      <c r="X13" s="49">
        <f>ROUND((R13*12+S13+T13+V13+W13)/1000,1)</f>
        <v>53</v>
      </c>
      <c r="Y13" s="86">
        <f>(X13-U13/1000)*23%</f>
        <v>11.493652000000001</v>
      </c>
      <c r="Z13" s="86">
        <f>X13*4.5%</f>
        <v>2.3849999999999998</v>
      </c>
      <c r="AA13" s="82">
        <f>X13+Y13+Z13</f>
        <v>66.878652000000002</v>
      </c>
      <c r="AB13" s="49"/>
      <c r="AC13" s="50"/>
      <c r="AD13" s="50"/>
      <c r="AE13" s="50"/>
    </row>
    <row r="14" spans="1:60" x14ac:dyDescent="0.2">
      <c r="A14" s="49">
        <v>2</v>
      </c>
      <c r="B14" s="75" t="s">
        <v>84</v>
      </c>
      <c r="C14" s="49"/>
      <c r="D14" s="49"/>
      <c r="E14" s="49"/>
      <c r="F14" s="49">
        <f t="shared" ref="F14:F20" si="1">C14*E14</f>
        <v>0</v>
      </c>
      <c r="G14" s="90"/>
      <c r="H14" s="84">
        <f t="shared" ref="H14:H20" si="2">F14*G14</f>
        <v>0</v>
      </c>
      <c r="I14" s="87"/>
      <c r="J14" s="49">
        <f t="shared" ref="J14:J20" si="3">(F14+H14)*I14</f>
        <v>0</v>
      </c>
      <c r="K14" s="49">
        <f t="shared" ref="K14:K20" si="4">(F14+J14)*30%</f>
        <v>0</v>
      </c>
      <c r="L14" s="49"/>
      <c r="M14" s="49"/>
      <c r="N14" s="49"/>
      <c r="O14" s="108"/>
      <c r="P14" s="49"/>
      <c r="Q14" s="49">
        <f t="shared" ref="Q14:Q20" si="5">ROUND((F14+H14+J14+K14+L14+M14+N14+P14)*4/12,1)</f>
        <v>0</v>
      </c>
      <c r="R14" s="49">
        <f t="shared" ref="R14:R20" si="6">F14+H14+J14+K14+L14+M14+N14+P14+Q14</f>
        <v>0</v>
      </c>
      <c r="S14" s="49"/>
      <c r="T14" s="49">
        <f t="shared" ref="T14:T20" si="7">R14-Q14-S14</f>
        <v>0</v>
      </c>
      <c r="U14" s="18">
        <f t="shared" ref="U14:U20" si="8">IF(T14&gt;6650*D14,6650*D14,T14)</f>
        <v>0</v>
      </c>
      <c r="V14" s="49">
        <f t="shared" ref="V14:V20" si="9">F14</f>
        <v>0</v>
      </c>
      <c r="W14" s="49">
        <f t="shared" ref="W14:W28" si="10">ROUND((V14+S14)/12,1)</f>
        <v>0</v>
      </c>
      <c r="X14" s="49">
        <f t="shared" ref="X14:X28" si="11">ROUND((R14*12+S14+T14+V14+W14)/1000,1)</f>
        <v>0</v>
      </c>
      <c r="Y14" s="86">
        <f t="shared" ref="Y14:Y28" si="12">(X14-U14/1000)*23%</f>
        <v>0</v>
      </c>
      <c r="Z14" s="86">
        <f t="shared" ref="Z14:Z28" si="13">X14*4.5%</f>
        <v>0</v>
      </c>
      <c r="AA14" s="49">
        <f t="shared" ref="AA14:AA20" si="14">X14+Y14+Z14</f>
        <v>0</v>
      </c>
      <c r="AB14" s="49"/>
      <c r="AC14" s="50"/>
      <c r="AD14" s="50"/>
      <c r="AE14" s="50"/>
    </row>
    <row r="15" spans="1:60" x14ac:dyDescent="0.2">
      <c r="A15" s="49">
        <v>3</v>
      </c>
      <c r="B15" s="75" t="s">
        <v>84</v>
      </c>
      <c r="C15" s="49"/>
      <c r="D15" s="49"/>
      <c r="E15" s="49"/>
      <c r="F15" s="49">
        <f t="shared" si="1"/>
        <v>0</v>
      </c>
      <c r="G15" s="90"/>
      <c r="H15" s="84">
        <f t="shared" si="2"/>
        <v>0</v>
      </c>
      <c r="I15" s="87"/>
      <c r="J15" s="49">
        <f t="shared" si="3"/>
        <v>0</v>
      </c>
      <c r="K15" s="49">
        <f t="shared" si="4"/>
        <v>0</v>
      </c>
      <c r="L15" s="49"/>
      <c r="M15" s="49"/>
      <c r="N15" s="49"/>
      <c r="O15" s="108"/>
      <c r="P15" s="49"/>
      <c r="Q15" s="49">
        <f t="shared" si="5"/>
        <v>0</v>
      </c>
      <c r="R15" s="49">
        <f t="shared" si="6"/>
        <v>0</v>
      </c>
      <c r="S15" s="49"/>
      <c r="T15" s="49">
        <f t="shared" si="7"/>
        <v>0</v>
      </c>
      <c r="U15" s="18">
        <f t="shared" si="8"/>
        <v>0</v>
      </c>
      <c r="V15" s="49">
        <f>F15</f>
        <v>0</v>
      </c>
      <c r="W15" s="49">
        <f t="shared" si="10"/>
        <v>0</v>
      </c>
      <c r="X15" s="49">
        <f t="shared" si="11"/>
        <v>0</v>
      </c>
      <c r="Y15" s="86">
        <f t="shared" si="12"/>
        <v>0</v>
      </c>
      <c r="Z15" s="86">
        <f t="shared" si="13"/>
        <v>0</v>
      </c>
      <c r="AA15" s="49">
        <f t="shared" si="14"/>
        <v>0</v>
      </c>
      <c r="AB15" s="49"/>
      <c r="AC15" s="50"/>
      <c r="AD15" s="50"/>
      <c r="AE15" s="50"/>
    </row>
    <row r="16" spans="1:60" x14ac:dyDescent="0.2">
      <c r="A16" s="49">
        <v>4</v>
      </c>
      <c r="B16" s="75" t="s">
        <v>84</v>
      </c>
      <c r="C16" s="49"/>
      <c r="D16" s="49"/>
      <c r="E16" s="49"/>
      <c r="F16" s="49">
        <f t="shared" si="1"/>
        <v>0</v>
      </c>
      <c r="G16" s="90"/>
      <c r="H16" s="84">
        <f t="shared" si="2"/>
        <v>0</v>
      </c>
      <c r="I16" s="87"/>
      <c r="J16" s="49">
        <f t="shared" si="3"/>
        <v>0</v>
      </c>
      <c r="K16" s="49">
        <f t="shared" si="4"/>
        <v>0</v>
      </c>
      <c r="L16" s="49"/>
      <c r="M16" s="49"/>
      <c r="N16" s="49"/>
      <c r="O16" s="108"/>
      <c r="P16" s="49"/>
      <c r="Q16" s="49">
        <f t="shared" si="5"/>
        <v>0</v>
      </c>
      <c r="R16" s="49">
        <f t="shared" si="6"/>
        <v>0</v>
      </c>
      <c r="S16" s="49"/>
      <c r="T16" s="49">
        <f t="shared" si="7"/>
        <v>0</v>
      </c>
      <c r="U16" s="18">
        <f t="shared" si="8"/>
        <v>0</v>
      </c>
      <c r="V16" s="49">
        <f t="shared" si="9"/>
        <v>0</v>
      </c>
      <c r="W16" s="49">
        <f t="shared" si="10"/>
        <v>0</v>
      </c>
      <c r="X16" s="49">
        <f t="shared" si="11"/>
        <v>0</v>
      </c>
      <c r="Y16" s="86">
        <f t="shared" si="12"/>
        <v>0</v>
      </c>
      <c r="Z16" s="86">
        <f t="shared" si="13"/>
        <v>0</v>
      </c>
      <c r="AA16" s="49">
        <f t="shared" si="14"/>
        <v>0</v>
      </c>
      <c r="AB16" s="49"/>
      <c r="AC16" s="50"/>
      <c r="AD16" s="50"/>
      <c r="AE16" s="50"/>
    </row>
    <row r="17" spans="1:64" x14ac:dyDescent="0.2">
      <c r="A17" s="49">
        <v>5</v>
      </c>
      <c r="B17" s="75" t="s">
        <v>84</v>
      </c>
      <c r="C17" s="49"/>
      <c r="D17" s="49"/>
      <c r="E17" s="49"/>
      <c r="F17" s="49">
        <f t="shared" si="1"/>
        <v>0</v>
      </c>
      <c r="G17" s="90"/>
      <c r="H17" s="84">
        <f t="shared" si="2"/>
        <v>0</v>
      </c>
      <c r="I17" s="87"/>
      <c r="J17" s="49">
        <f t="shared" si="3"/>
        <v>0</v>
      </c>
      <c r="K17" s="49">
        <f t="shared" si="4"/>
        <v>0</v>
      </c>
      <c r="L17" s="49"/>
      <c r="M17" s="49"/>
      <c r="N17" s="49"/>
      <c r="O17" s="108"/>
      <c r="P17" s="49"/>
      <c r="Q17" s="49">
        <f t="shared" si="5"/>
        <v>0</v>
      </c>
      <c r="R17" s="49">
        <f t="shared" si="6"/>
        <v>0</v>
      </c>
      <c r="S17" s="49"/>
      <c r="T17" s="49">
        <f t="shared" si="7"/>
        <v>0</v>
      </c>
      <c r="U17" s="18">
        <f t="shared" si="8"/>
        <v>0</v>
      </c>
      <c r="V17" s="49">
        <f t="shared" si="9"/>
        <v>0</v>
      </c>
      <c r="W17" s="49">
        <f t="shared" si="10"/>
        <v>0</v>
      </c>
      <c r="X17" s="49">
        <f t="shared" si="11"/>
        <v>0</v>
      </c>
      <c r="Y17" s="86">
        <f t="shared" si="12"/>
        <v>0</v>
      </c>
      <c r="Z17" s="86">
        <f t="shared" si="13"/>
        <v>0</v>
      </c>
      <c r="AA17" s="49">
        <f t="shared" si="14"/>
        <v>0</v>
      </c>
      <c r="AB17" s="49"/>
      <c r="AC17" s="50"/>
      <c r="AD17" s="50"/>
      <c r="AE17" s="50"/>
    </row>
    <row r="18" spans="1:64" x14ac:dyDescent="0.2">
      <c r="A18" s="49">
        <v>6</v>
      </c>
      <c r="B18" s="75" t="s">
        <v>84</v>
      </c>
      <c r="C18" s="49"/>
      <c r="D18" s="49"/>
      <c r="E18" s="49"/>
      <c r="F18" s="49">
        <f t="shared" si="1"/>
        <v>0</v>
      </c>
      <c r="G18" s="90"/>
      <c r="H18" s="84">
        <f t="shared" si="2"/>
        <v>0</v>
      </c>
      <c r="I18" s="87"/>
      <c r="J18" s="49">
        <f t="shared" si="3"/>
        <v>0</v>
      </c>
      <c r="K18" s="49">
        <f t="shared" si="4"/>
        <v>0</v>
      </c>
      <c r="L18" s="49"/>
      <c r="M18" s="49"/>
      <c r="N18" s="49"/>
      <c r="O18" s="108"/>
      <c r="P18" s="49"/>
      <c r="Q18" s="49">
        <f t="shared" si="5"/>
        <v>0</v>
      </c>
      <c r="R18" s="49">
        <f t="shared" si="6"/>
        <v>0</v>
      </c>
      <c r="S18" s="49"/>
      <c r="T18" s="49">
        <f t="shared" si="7"/>
        <v>0</v>
      </c>
      <c r="U18" s="18">
        <f>IF(T18&gt;6650*D18,6650*D18,T18)</f>
        <v>0</v>
      </c>
      <c r="V18" s="49">
        <f t="shared" si="9"/>
        <v>0</v>
      </c>
      <c r="W18" s="49">
        <f t="shared" si="10"/>
        <v>0</v>
      </c>
      <c r="X18" s="49">
        <f t="shared" si="11"/>
        <v>0</v>
      </c>
      <c r="Y18" s="86">
        <f t="shared" si="12"/>
        <v>0</v>
      </c>
      <c r="Z18" s="86">
        <f t="shared" si="13"/>
        <v>0</v>
      </c>
      <c r="AA18" s="49">
        <f t="shared" si="14"/>
        <v>0</v>
      </c>
      <c r="AB18" s="49"/>
      <c r="AC18" s="50"/>
      <c r="AD18" s="50"/>
      <c r="AE18" s="50"/>
    </row>
    <row r="19" spans="1:64" x14ac:dyDescent="0.2">
      <c r="A19" s="49">
        <v>7</v>
      </c>
      <c r="B19" s="75" t="s">
        <v>84</v>
      </c>
      <c r="C19" s="49"/>
      <c r="D19" s="49"/>
      <c r="E19" s="49"/>
      <c r="F19" s="49">
        <f t="shared" si="1"/>
        <v>0</v>
      </c>
      <c r="G19" s="90"/>
      <c r="H19" s="84">
        <f t="shared" si="2"/>
        <v>0</v>
      </c>
      <c r="I19" s="87"/>
      <c r="J19" s="49">
        <f t="shared" si="3"/>
        <v>0</v>
      </c>
      <c r="K19" s="49">
        <f t="shared" si="4"/>
        <v>0</v>
      </c>
      <c r="L19" s="49"/>
      <c r="M19" s="49"/>
      <c r="N19" s="49"/>
      <c r="O19" s="108"/>
      <c r="P19" s="49"/>
      <c r="Q19" s="49">
        <f t="shared" si="5"/>
        <v>0</v>
      </c>
      <c r="R19" s="49">
        <f t="shared" si="6"/>
        <v>0</v>
      </c>
      <c r="S19" s="49"/>
      <c r="T19" s="49">
        <f t="shared" si="7"/>
        <v>0</v>
      </c>
      <c r="U19" s="18">
        <f t="shared" si="8"/>
        <v>0</v>
      </c>
      <c r="V19" s="49">
        <f t="shared" si="9"/>
        <v>0</v>
      </c>
      <c r="W19" s="49">
        <f t="shared" si="10"/>
        <v>0</v>
      </c>
      <c r="X19" s="49">
        <f t="shared" si="11"/>
        <v>0</v>
      </c>
      <c r="Y19" s="86">
        <f t="shared" si="12"/>
        <v>0</v>
      </c>
      <c r="Z19" s="86">
        <f t="shared" si="13"/>
        <v>0</v>
      </c>
      <c r="AA19" s="49">
        <f t="shared" si="14"/>
        <v>0</v>
      </c>
      <c r="AB19" s="49"/>
      <c r="AC19" s="50"/>
      <c r="AD19" s="50"/>
      <c r="AE19" s="50"/>
    </row>
    <row r="20" spans="1:64" x14ac:dyDescent="0.2">
      <c r="A20" s="49">
        <v>8</v>
      </c>
      <c r="B20" s="75" t="s">
        <v>84</v>
      </c>
      <c r="C20" s="49"/>
      <c r="D20" s="49"/>
      <c r="E20" s="49"/>
      <c r="F20" s="49">
        <f t="shared" si="1"/>
        <v>0</v>
      </c>
      <c r="G20" s="87"/>
      <c r="H20" s="84">
        <f t="shared" si="2"/>
        <v>0</v>
      </c>
      <c r="I20" s="87"/>
      <c r="J20" s="49">
        <f t="shared" si="3"/>
        <v>0</v>
      </c>
      <c r="K20" s="49">
        <f t="shared" si="4"/>
        <v>0</v>
      </c>
      <c r="L20" s="49"/>
      <c r="M20" s="49"/>
      <c r="N20" s="49"/>
      <c r="O20" s="108"/>
      <c r="P20" s="49"/>
      <c r="Q20" s="49">
        <f t="shared" si="5"/>
        <v>0</v>
      </c>
      <c r="R20" s="49">
        <f t="shared" si="6"/>
        <v>0</v>
      </c>
      <c r="S20" s="49"/>
      <c r="T20" s="49">
        <f t="shared" si="7"/>
        <v>0</v>
      </c>
      <c r="U20" s="18">
        <f t="shared" si="8"/>
        <v>0</v>
      </c>
      <c r="V20" s="49">
        <f t="shared" si="9"/>
        <v>0</v>
      </c>
      <c r="W20" s="49">
        <f t="shared" si="10"/>
        <v>0</v>
      </c>
      <c r="X20" s="49">
        <f t="shared" si="11"/>
        <v>0</v>
      </c>
      <c r="Y20" s="86">
        <f t="shared" si="12"/>
        <v>0</v>
      </c>
      <c r="Z20" s="86">
        <f t="shared" si="13"/>
        <v>0</v>
      </c>
      <c r="AA20" s="49">
        <f t="shared" si="14"/>
        <v>0</v>
      </c>
      <c r="AB20" s="49"/>
      <c r="AC20" s="50"/>
      <c r="AD20" s="50"/>
      <c r="AE20" s="50"/>
    </row>
    <row r="21" spans="1:64" s="78" customFormat="1" ht="25.5" x14ac:dyDescent="0.2">
      <c r="A21" s="73" t="s">
        <v>85</v>
      </c>
      <c r="B21" s="74" t="s">
        <v>86</v>
      </c>
      <c r="C21" s="76">
        <f>SUM(C22:C28)</f>
        <v>1</v>
      </c>
      <c r="D21" s="76"/>
      <c r="E21" s="76">
        <f>SUM(E22:E28)</f>
        <v>1170</v>
      </c>
      <c r="F21" s="76">
        <f>SUM(F22:F28)</f>
        <v>1170</v>
      </c>
      <c r="G21" s="91"/>
      <c r="H21" s="76"/>
      <c r="I21" s="91"/>
      <c r="J21" s="76">
        <f>SUM(J22:J28)</f>
        <v>117</v>
      </c>
      <c r="K21" s="76">
        <f>SUM(K22:K28)</f>
        <v>0</v>
      </c>
      <c r="L21" s="76">
        <f>SUM(L22:L28)</f>
        <v>234</v>
      </c>
      <c r="M21" s="76">
        <f>SUM(M22:M28)</f>
        <v>0</v>
      </c>
      <c r="N21" s="76">
        <f>SUM(N22:N28)</f>
        <v>0</v>
      </c>
      <c r="O21" s="109"/>
      <c r="P21" s="76">
        <f>SUM(P22:P28)</f>
        <v>0</v>
      </c>
      <c r="Q21" s="76">
        <f>SUM(Q22:Q28)</f>
        <v>0</v>
      </c>
      <c r="R21" s="88">
        <f t="shared" ref="R21:AA21" si="15">SUM(R22:R28)</f>
        <v>1521</v>
      </c>
      <c r="S21" s="88">
        <f t="shared" si="15"/>
        <v>0</v>
      </c>
      <c r="T21" s="88">
        <f t="shared" si="15"/>
        <v>1521</v>
      </c>
      <c r="U21" s="88">
        <f t="shared" si="15"/>
        <v>1521</v>
      </c>
      <c r="V21" s="88">
        <f t="shared" si="15"/>
        <v>1170</v>
      </c>
      <c r="W21" s="88">
        <f t="shared" si="15"/>
        <v>97.5</v>
      </c>
      <c r="X21" s="88">
        <f t="shared" si="15"/>
        <v>21</v>
      </c>
      <c r="Y21" s="88">
        <f t="shared" si="15"/>
        <v>4.4801700000000002</v>
      </c>
      <c r="Z21" s="88">
        <f t="shared" si="15"/>
        <v>0.94499999999999995</v>
      </c>
      <c r="AA21" s="88">
        <f t="shared" si="15"/>
        <v>26.425170000000001</v>
      </c>
      <c r="AB21" s="76"/>
      <c r="AC21" s="77"/>
      <c r="AD21" s="77"/>
      <c r="AE21" s="77"/>
    </row>
    <row r="22" spans="1:64" x14ac:dyDescent="0.2">
      <c r="A22" s="49">
        <v>1</v>
      </c>
      <c r="B22" s="75" t="s">
        <v>90</v>
      </c>
      <c r="C22" s="49">
        <v>1</v>
      </c>
      <c r="D22" s="49">
        <v>5</v>
      </c>
      <c r="E22" s="49">
        <v>1170</v>
      </c>
      <c r="F22" s="49">
        <f>C22*E22</f>
        <v>1170</v>
      </c>
      <c r="G22" s="87"/>
      <c r="H22" s="49"/>
      <c r="I22" s="87">
        <v>0.1</v>
      </c>
      <c r="J22" s="49">
        <f>F22*I22</f>
        <v>117</v>
      </c>
      <c r="K22" s="49"/>
      <c r="L22" s="49">
        <f>F22*20%</f>
        <v>234</v>
      </c>
      <c r="M22" s="49"/>
      <c r="N22" s="49"/>
      <c r="O22" s="108"/>
      <c r="P22" s="49"/>
      <c r="Q22" s="49"/>
      <c r="R22" s="49">
        <f>F22+H22+J22+K22+L22+M22+N22+P22+Q22</f>
        <v>1521</v>
      </c>
      <c r="S22" s="49"/>
      <c r="T22" s="49">
        <f>R22-Q22-S22</f>
        <v>1521</v>
      </c>
      <c r="U22" s="49">
        <f>IF(T22&gt;6650*D22,6650*D22,T22)</f>
        <v>1521</v>
      </c>
      <c r="V22" s="49">
        <f>F22</f>
        <v>1170</v>
      </c>
      <c r="W22" s="49">
        <f t="shared" si="10"/>
        <v>97.5</v>
      </c>
      <c r="X22" s="49">
        <f>ROUND((R22*12+S22+T22+V22+W22)/1000,1)</f>
        <v>21</v>
      </c>
      <c r="Y22" s="86">
        <f>(X22-U22/1000)*23%</f>
        <v>4.4801700000000002</v>
      </c>
      <c r="Z22" s="86">
        <f t="shared" si="13"/>
        <v>0.94499999999999995</v>
      </c>
      <c r="AA22" s="82">
        <f>X22+Y22+Z22</f>
        <v>26.425170000000001</v>
      </c>
      <c r="AB22" s="49"/>
      <c r="AC22" s="50"/>
      <c r="AD22" s="50"/>
      <c r="AE22" s="50"/>
    </row>
    <row r="23" spans="1:64" x14ac:dyDescent="0.2">
      <c r="A23" s="49">
        <v>2</v>
      </c>
      <c r="B23" s="75" t="s">
        <v>84</v>
      </c>
      <c r="C23" s="49"/>
      <c r="D23" s="49"/>
      <c r="E23" s="49"/>
      <c r="F23" s="49">
        <f>C23*E23</f>
        <v>0</v>
      </c>
      <c r="G23" s="87"/>
      <c r="H23" s="49"/>
      <c r="I23" s="87"/>
      <c r="J23" s="49">
        <f t="shared" ref="J23:J28" si="16">F23*I23</f>
        <v>0</v>
      </c>
      <c r="K23" s="49"/>
      <c r="L23" s="49">
        <f t="shared" ref="L23:L28" si="17">F23*20%</f>
        <v>0</v>
      </c>
      <c r="M23" s="49"/>
      <c r="N23" s="49"/>
      <c r="O23" s="108"/>
      <c r="P23" s="49"/>
      <c r="Q23" s="49"/>
      <c r="R23" s="49">
        <f t="shared" ref="R23:R28" si="18">F23+H23+J23+K23+L23+M23+N23+P23+Q23</f>
        <v>0</v>
      </c>
      <c r="S23" s="49"/>
      <c r="T23" s="49">
        <f>R23-Q23-S23</f>
        <v>0</v>
      </c>
      <c r="U23" s="49">
        <f t="shared" ref="U23:U28" si="19">IF(T23&gt;6650*D23,6650*D23,T23)</f>
        <v>0</v>
      </c>
      <c r="V23" s="49">
        <f t="shared" ref="V23:V28" si="20">F23</f>
        <v>0</v>
      </c>
      <c r="W23" s="49">
        <f t="shared" si="10"/>
        <v>0</v>
      </c>
      <c r="X23" s="49">
        <f t="shared" si="11"/>
        <v>0</v>
      </c>
      <c r="Y23" s="86">
        <f t="shared" si="12"/>
        <v>0</v>
      </c>
      <c r="Z23" s="86">
        <f t="shared" si="13"/>
        <v>0</v>
      </c>
      <c r="AA23" s="49">
        <f t="shared" ref="AA23:AA28" si="21">X23+Y23+Z23</f>
        <v>0</v>
      </c>
      <c r="AB23" s="49"/>
      <c r="AC23" s="50"/>
      <c r="AD23" s="50"/>
      <c r="AE23" s="50"/>
    </row>
    <row r="24" spans="1:64" x14ac:dyDescent="0.2">
      <c r="A24" s="49">
        <v>3</v>
      </c>
      <c r="B24" s="75" t="s">
        <v>84</v>
      </c>
      <c r="C24" s="49"/>
      <c r="D24" s="49"/>
      <c r="E24" s="49"/>
      <c r="F24" s="49">
        <f t="shared" ref="F24:F28" si="22">C24*E24</f>
        <v>0</v>
      </c>
      <c r="G24" s="87"/>
      <c r="H24" s="49"/>
      <c r="I24" s="87"/>
      <c r="J24" s="49">
        <f t="shared" si="16"/>
        <v>0</v>
      </c>
      <c r="K24" s="49"/>
      <c r="L24" s="49">
        <f t="shared" si="17"/>
        <v>0</v>
      </c>
      <c r="M24" s="49"/>
      <c r="N24" s="49"/>
      <c r="O24" s="108"/>
      <c r="P24" s="49"/>
      <c r="Q24" s="49"/>
      <c r="R24" s="49">
        <f t="shared" si="18"/>
        <v>0</v>
      </c>
      <c r="S24" s="49"/>
      <c r="T24" s="49">
        <f t="shared" ref="T24:T28" si="23">R24-Q24-S24</f>
        <v>0</v>
      </c>
      <c r="U24" s="49">
        <f t="shared" si="19"/>
        <v>0</v>
      </c>
      <c r="V24" s="49">
        <f t="shared" si="20"/>
        <v>0</v>
      </c>
      <c r="W24" s="49">
        <f t="shared" si="10"/>
        <v>0</v>
      </c>
      <c r="X24" s="49">
        <f t="shared" si="11"/>
        <v>0</v>
      </c>
      <c r="Y24" s="86">
        <f t="shared" si="12"/>
        <v>0</v>
      </c>
      <c r="Z24" s="86">
        <f t="shared" si="13"/>
        <v>0</v>
      </c>
      <c r="AA24" s="49">
        <f t="shared" si="21"/>
        <v>0</v>
      </c>
      <c r="AB24" s="49"/>
      <c r="AC24" s="50"/>
      <c r="AD24" s="50"/>
      <c r="AE24" s="50"/>
    </row>
    <row r="25" spans="1:64" x14ac:dyDescent="0.2">
      <c r="A25" s="49">
        <v>4</v>
      </c>
      <c r="B25" s="75" t="s">
        <v>84</v>
      </c>
      <c r="C25" s="49"/>
      <c r="D25" s="49"/>
      <c r="E25" s="49"/>
      <c r="F25" s="49">
        <f t="shared" si="22"/>
        <v>0</v>
      </c>
      <c r="G25" s="87"/>
      <c r="H25" s="49"/>
      <c r="I25" s="87"/>
      <c r="J25" s="49">
        <f t="shared" si="16"/>
        <v>0</v>
      </c>
      <c r="K25" s="49"/>
      <c r="L25" s="49">
        <f t="shared" si="17"/>
        <v>0</v>
      </c>
      <c r="M25" s="49"/>
      <c r="N25" s="49"/>
      <c r="O25" s="108"/>
      <c r="P25" s="49"/>
      <c r="Q25" s="49"/>
      <c r="R25" s="49">
        <f t="shared" si="18"/>
        <v>0</v>
      </c>
      <c r="S25" s="49"/>
      <c r="T25" s="49">
        <f t="shared" si="23"/>
        <v>0</v>
      </c>
      <c r="U25" s="49">
        <f t="shared" si="19"/>
        <v>0</v>
      </c>
      <c r="V25" s="49">
        <f t="shared" si="20"/>
        <v>0</v>
      </c>
      <c r="W25" s="49">
        <f t="shared" si="10"/>
        <v>0</v>
      </c>
      <c r="X25" s="49">
        <f t="shared" si="11"/>
        <v>0</v>
      </c>
      <c r="Y25" s="86">
        <f t="shared" si="12"/>
        <v>0</v>
      </c>
      <c r="Z25" s="86">
        <f t="shared" si="13"/>
        <v>0</v>
      </c>
      <c r="AA25" s="49">
        <f t="shared" si="21"/>
        <v>0</v>
      </c>
      <c r="AB25" s="49"/>
    </row>
    <row r="26" spans="1:64" x14ac:dyDescent="0.2">
      <c r="A26" s="49">
        <v>5</v>
      </c>
      <c r="B26" s="75" t="s">
        <v>84</v>
      </c>
      <c r="C26" s="49"/>
      <c r="D26" s="49"/>
      <c r="E26" s="51"/>
      <c r="F26" s="52">
        <f t="shared" si="22"/>
        <v>0</v>
      </c>
      <c r="G26" s="87"/>
      <c r="H26" s="49"/>
      <c r="I26" s="87"/>
      <c r="J26" s="49">
        <f t="shared" si="16"/>
        <v>0</v>
      </c>
      <c r="K26" s="49"/>
      <c r="L26" s="49">
        <f t="shared" si="17"/>
        <v>0</v>
      </c>
      <c r="M26" s="49"/>
      <c r="N26" s="49"/>
      <c r="O26" s="108"/>
      <c r="P26" s="49"/>
      <c r="Q26" s="49"/>
      <c r="R26" s="49">
        <f t="shared" si="18"/>
        <v>0</v>
      </c>
      <c r="S26" s="49"/>
      <c r="T26" s="49">
        <f t="shared" si="23"/>
        <v>0</v>
      </c>
      <c r="U26" s="49">
        <f>IF(T26&gt;6650*D26,6650*D26,T26)</f>
        <v>0</v>
      </c>
      <c r="V26" s="49">
        <f t="shared" si="20"/>
        <v>0</v>
      </c>
      <c r="W26" s="49">
        <f t="shared" si="10"/>
        <v>0</v>
      </c>
      <c r="X26" s="49">
        <f t="shared" si="11"/>
        <v>0</v>
      </c>
      <c r="Y26" s="86">
        <f t="shared" si="12"/>
        <v>0</v>
      </c>
      <c r="Z26" s="86">
        <f t="shared" si="13"/>
        <v>0</v>
      </c>
      <c r="AA26" s="49">
        <f t="shared" si="21"/>
        <v>0</v>
      </c>
      <c r="AB26" s="49"/>
    </row>
    <row r="27" spans="1:64" x14ac:dyDescent="0.2">
      <c r="A27" s="49">
        <v>6</v>
      </c>
      <c r="B27" s="75" t="s">
        <v>84</v>
      </c>
      <c r="C27" s="49"/>
      <c r="D27" s="49"/>
      <c r="E27" s="53"/>
      <c r="F27" s="53">
        <f t="shared" si="22"/>
        <v>0</v>
      </c>
      <c r="G27" s="87"/>
      <c r="H27" s="49"/>
      <c r="I27" s="87"/>
      <c r="J27" s="49">
        <f t="shared" si="16"/>
        <v>0</v>
      </c>
      <c r="K27" s="49"/>
      <c r="L27" s="49">
        <f t="shared" si="17"/>
        <v>0</v>
      </c>
      <c r="M27" s="49"/>
      <c r="N27" s="49"/>
      <c r="O27" s="108"/>
      <c r="P27" s="49"/>
      <c r="Q27" s="49"/>
      <c r="R27" s="49">
        <f t="shared" si="18"/>
        <v>0</v>
      </c>
      <c r="S27" s="49"/>
      <c r="T27" s="49">
        <f t="shared" si="23"/>
        <v>0</v>
      </c>
      <c r="U27" s="49">
        <f t="shared" si="19"/>
        <v>0</v>
      </c>
      <c r="V27" s="49">
        <f t="shared" si="20"/>
        <v>0</v>
      </c>
      <c r="W27" s="49">
        <f t="shared" si="10"/>
        <v>0</v>
      </c>
      <c r="X27" s="49">
        <f t="shared" si="11"/>
        <v>0</v>
      </c>
      <c r="Y27" s="86">
        <f t="shared" si="12"/>
        <v>0</v>
      </c>
      <c r="Z27" s="86">
        <f t="shared" si="13"/>
        <v>0</v>
      </c>
      <c r="AA27" s="49">
        <f t="shared" si="21"/>
        <v>0</v>
      </c>
      <c r="AB27" s="49"/>
    </row>
    <row r="28" spans="1:64" x14ac:dyDescent="0.2">
      <c r="A28" s="49">
        <v>7</v>
      </c>
      <c r="B28" s="75" t="s">
        <v>84</v>
      </c>
      <c r="C28" s="49"/>
      <c r="D28" s="49"/>
      <c r="E28" s="51"/>
      <c r="F28" s="52">
        <f t="shared" si="22"/>
        <v>0</v>
      </c>
      <c r="G28" s="87"/>
      <c r="H28" s="49"/>
      <c r="I28" s="87"/>
      <c r="J28" s="49">
        <f t="shared" si="16"/>
        <v>0</v>
      </c>
      <c r="K28" s="49"/>
      <c r="L28" s="49">
        <f t="shared" si="17"/>
        <v>0</v>
      </c>
      <c r="M28" s="49"/>
      <c r="N28" s="49"/>
      <c r="O28" s="108"/>
      <c r="P28" s="49"/>
      <c r="Q28" s="49"/>
      <c r="R28" s="49">
        <f t="shared" si="18"/>
        <v>0</v>
      </c>
      <c r="S28" s="49"/>
      <c r="T28" s="49">
        <f t="shared" si="23"/>
        <v>0</v>
      </c>
      <c r="U28" s="49">
        <f t="shared" si="19"/>
        <v>0</v>
      </c>
      <c r="V28" s="49">
        <f t="shared" si="20"/>
        <v>0</v>
      </c>
      <c r="W28" s="49">
        <f t="shared" si="10"/>
        <v>0</v>
      </c>
      <c r="X28" s="49">
        <f t="shared" si="11"/>
        <v>0</v>
      </c>
      <c r="Y28" s="86">
        <f t="shared" si="12"/>
        <v>0</v>
      </c>
      <c r="Z28" s="86">
        <f t="shared" si="13"/>
        <v>0</v>
      </c>
      <c r="AA28" s="49">
        <f t="shared" si="21"/>
        <v>0</v>
      </c>
      <c r="AB28" s="49"/>
    </row>
    <row r="29" spans="1:64" x14ac:dyDescent="0.2">
      <c r="A29" s="129" t="s">
        <v>28</v>
      </c>
      <c r="B29" s="129"/>
      <c r="C29" s="54"/>
      <c r="D29" s="54"/>
      <c r="E29" s="54"/>
      <c r="F29" s="54"/>
      <c r="G29" s="54"/>
      <c r="H29" s="54"/>
      <c r="I29" s="54"/>
      <c r="J29" s="54"/>
      <c r="K29" s="54"/>
      <c r="L29" s="54"/>
      <c r="M29" s="54"/>
      <c r="N29" s="54"/>
      <c r="O29" s="54"/>
      <c r="P29" s="54"/>
      <c r="Q29" s="54"/>
      <c r="R29" s="54"/>
      <c r="S29" s="54"/>
      <c r="T29" s="54"/>
      <c r="U29" s="54"/>
      <c r="V29" s="37"/>
      <c r="W29" s="37"/>
      <c r="X29" s="37"/>
      <c r="Y29" s="37"/>
      <c r="Z29" s="37"/>
      <c r="AA29" s="37"/>
      <c r="AB29" s="37"/>
      <c r="AC29" s="37"/>
      <c r="AD29" s="50"/>
      <c r="AE29" s="50"/>
      <c r="AF29" s="50"/>
      <c r="AG29" s="50"/>
      <c r="AH29" s="50"/>
      <c r="AI29" s="50"/>
      <c r="AJ29" s="50"/>
      <c r="AK29" s="50"/>
      <c r="AL29" s="50"/>
      <c r="AM29" s="50"/>
      <c r="AN29" s="50"/>
      <c r="AO29" s="50"/>
      <c r="AP29" s="50"/>
      <c r="AQ29" s="50"/>
      <c r="AR29" s="50"/>
      <c r="AS29" s="50"/>
      <c r="AT29" s="50"/>
      <c r="AU29" s="50"/>
      <c r="AZ29" s="55"/>
      <c r="BA29" s="50"/>
      <c r="BB29" s="50"/>
      <c r="BC29" s="56"/>
      <c r="BD29" s="56"/>
      <c r="BE29" s="56"/>
      <c r="BF29" s="56"/>
      <c r="BH29" s="57"/>
      <c r="BI29" s="50"/>
      <c r="BJ29" s="50"/>
      <c r="BK29" s="50"/>
      <c r="BL29" s="50"/>
    </row>
    <row r="30" spans="1:64" s="50" customFormat="1" ht="27" customHeight="1" x14ac:dyDescent="0.2">
      <c r="A30" s="116" t="s">
        <v>93</v>
      </c>
      <c r="B30" s="116"/>
      <c r="C30" s="116"/>
      <c r="D30" s="116"/>
      <c r="E30" s="116"/>
      <c r="F30" s="116"/>
      <c r="G30" s="116"/>
      <c r="H30" s="116"/>
      <c r="I30" s="116"/>
      <c r="J30" s="116"/>
      <c r="K30" s="116"/>
      <c r="L30" s="116"/>
      <c r="M30" s="116"/>
      <c r="N30" s="116"/>
      <c r="O30" s="116"/>
      <c r="P30" s="116"/>
      <c r="Q30" s="116"/>
      <c r="R30" s="116"/>
      <c r="S30" s="116"/>
      <c r="T30" s="58"/>
      <c r="U30" s="58"/>
      <c r="V30" s="58"/>
      <c r="W30" s="58"/>
      <c r="X30" s="58"/>
      <c r="Y30" s="58"/>
      <c r="Z30" s="58"/>
      <c r="AA30" s="58"/>
      <c r="AB30" s="58"/>
      <c r="AC30" s="59"/>
      <c r="AD30" s="59"/>
      <c r="AE30" s="59"/>
      <c r="AF30" s="59"/>
      <c r="AG30" s="59"/>
      <c r="AH30" s="59"/>
      <c r="AI30" s="59"/>
      <c r="AJ30" s="59"/>
      <c r="AK30" s="59"/>
      <c r="AL30" s="59"/>
      <c r="AM30" s="59"/>
      <c r="AN30" s="59"/>
      <c r="AO30" s="59"/>
      <c r="AR30" s="60"/>
      <c r="AT30" s="61"/>
      <c r="AY30" s="55"/>
      <c r="AZ30" s="55"/>
      <c r="BA30" s="55"/>
      <c r="BB30" s="55"/>
      <c r="BC30" s="55"/>
      <c r="BD30" s="55"/>
      <c r="BE30" s="55"/>
      <c r="BF30" s="55"/>
      <c r="BG30" s="55"/>
    </row>
    <row r="31" spans="1:64" ht="8.25" customHeight="1" x14ac:dyDescent="0.2">
      <c r="A31" s="58"/>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9"/>
      <c r="AD31" s="59"/>
      <c r="AE31" s="59"/>
      <c r="AF31" s="59"/>
      <c r="AG31" s="59"/>
      <c r="AH31" s="59"/>
      <c r="AI31" s="59"/>
      <c r="AJ31" s="59"/>
      <c r="AK31" s="59"/>
      <c r="AL31" s="59"/>
      <c r="AM31" s="59"/>
    </row>
    <row r="32" spans="1:64" s="100" customFormat="1" ht="21.75" customHeight="1" x14ac:dyDescent="0.25">
      <c r="A32" s="111" t="s">
        <v>104</v>
      </c>
      <c r="B32" s="111"/>
      <c r="C32" s="111"/>
      <c r="D32" s="111"/>
      <c r="E32" s="111"/>
      <c r="F32" s="111"/>
      <c r="G32" s="117"/>
      <c r="H32" s="117"/>
      <c r="I32" s="117"/>
      <c r="J32" s="117"/>
      <c r="K32" s="97"/>
      <c r="L32" s="1"/>
      <c r="M32" s="118"/>
      <c r="N32" s="118"/>
      <c r="O32" s="118"/>
      <c r="P32" s="118"/>
      <c r="Q32" s="98"/>
      <c r="R32" s="99"/>
      <c r="S32" s="99"/>
      <c r="T32" s="99"/>
      <c r="U32" s="99"/>
      <c r="V32" s="99"/>
      <c r="W32" s="99"/>
      <c r="X32" s="99"/>
    </row>
    <row r="33" spans="1:26" s="100" customFormat="1" ht="16.899999999999999" customHeight="1" x14ac:dyDescent="0.25">
      <c r="A33" s="99"/>
      <c r="B33" s="99"/>
      <c r="C33" s="99"/>
      <c r="D33" s="99"/>
      <c r="E33" s="99"/>
      <c r="F33" s="99"/>
      <c r="G33" s="110" t="s">
        <v>79</v>
      </c>
      <c r="H33" s="110"/>
      <c r="I33" s="110"/>
      <c r="J33" s="110"/>
      <c r="K33" s="99"/>
      <c r="L33" s="99"/>
      <c r="M33" s="110" t="s">
        <v>80</v>
      </c>
      <c r="N33" s="110"/>
      <c r="O33" s="110"/>
      <c r="P33" s="110"/>
      <c r="Q33" s="101"/>
      <c r="R33" s="99"/>
      <c r="S33" s="99"/>
      <c r="T33" s="99"/>
      <c r="U33" s="99"/>
      <c r="V33" s="99"/>
      <c r="W33" s="99"/>
      <c r="X33" s="99"/>
    </row>
    <row r="34" spans="1:26" customFormat="1" ht="17.25" customHeight="1" x14ac:dyDescent="0.25">
      <c r="A34" s="111" t="s">
        <v>105</v>
      </c>
      <c r="B34" s="111"/>
      <c r="C34" s="111"/>
      <c r="D34" s="111"/>
      <c r="E34" s="111"/>
      <c r="F34" s="111"/>
      <c r="G34" s="112"/>
      <c r="H34" s="112"/>
      <c r="I34" s="112"/>
      <c r="J34" s="112"/>
      <c r="K34" s="102"/>
      <c r="L34" s="112"/>
      <c r="M34" s="112"/>
      <c r="N34" s="112"/>
      <c r="O34" s="112"/>
      <c r="P34" s="103"/>
      <c r="Q34" s="113"/>
      <c r="R34" s="113"/>
      <c r="S34" s="113"/>
      <c r="T34" s="113"/>
      <c r="U34" s="94"/>
      <c r="V34" s="94"/>
      <c r="W34" s="94"/>
      <c r="X34" s="94"/>
      <c r="Y34" s="94"/>
      <c r="Z34" s="94"/>
    </row>
    <row r="35" spans="1:26" customFormat="1" ht="15" customHeight="1" x14ac:dyDescent="0.25">
      <c r="A35" s="104"/>
      <c r="B35" s="104"/>
      <c r="C35" s="104"/>
      <c r="D35" s="104"/>
      <c r="E35" s="8"/>
      <c r="F35" s="8"/>
      <c r="G35" s="110" t="s">
        <v>79</v>
      </c>
      <c r="H35" s="110"/>
      <c r="I35" s="110"/>
      <c r="J35" s="110"/>
      <c r="K35" s="105"/>
      <c r="L35" s="141" t="s">
        <v>81</v>
      </c>
      <c r="M35" s="141"/>
      <c r="N35" s="141"/>
      <c r="O35" s="141"/>
      <c r="P35" s="106"/>
      <c r="Q35" s="142" t="s">
        <v>106</v>
      </c>
      <c r="R35" s="142"/>
      <c r="S35" s="142"/>
      <c r="T35" s="142"/>
      <c r="U35" s="94"/>
      <c r="V35" s="94"/>
      <c r="W35" s="94"/>
      <c r="X35" s="94"/>
      <c r="Y35" s="94"/>
      <c r="Z35" s="94"/>
    </row>
  </sheetData>
  <mergeCells count="47">
    <mergeCell ref="G35:J35"/>
    <mergeCell ref="L35:O35"/>
    <mergeCell ref="Q35:T35"/>
    <mergeCell ref="C4:F4"/>
    <mergeCell ref="G4:J4"/>
    <mergeCell ref="G5:J5"/>
    <mergeCell ref="A29:B29"/>
    <mergeCell ref="A2:AB2"/>
    <mergeCell ref="F8:F10"/>
    <mergeCell ref="E8:E10"/>
    <mergeCell ref="K7:L8"/>
    <mergeCell ref="T7:U8"/>
    <mergeCell ref="K9:K10"/>
    <mergeCell ref="L9:L10"/>
    <mergeCell ref="G7:H9"/>
    <mergeCell ref="W7:W10"/>
    <mergeCell ref="M7:M10"/>
    <mergeCell ref="N7:N10"/>
    <mergeCell ref="Q7:Q10"/>
    <mergeCell ref="Y7:Y10"/>
    <mergeCell ref="Z7:Z10"/>
    <mergeCell ref="A1:AB1"/>
    <mergeCell ref="A7:A10"/>
    <mergeCell ref="B7:B10"/>
    <mergeCell ref="C7:C10"/>
    <mergeCell ref="D7:D10"/>
    <mergeCell ref="I7:J9"/>
    <mergeCell ref="E7:F7"/>
    <mergeCell ref="AA7:AA10"/>
    <mergeCell ref="AB7:AB10"/>
    <mergeCell ref="T9:T10"/>
    <mergeCell ref="U9:U10"/>
    <mergeCell ref="S7:S10"/>
    <mergeCell ref="V7:V10"/>
    <mergeCell ref="X7:X10"/>
    <mergeCell ref="R7:R10"/>
    <mergeCell ref="O7:P9"/>
    <mergeCell ref="A30:S30"/>
    <mergeCell ref="A32:F32"/>
    <mergeCell ref="G32:J32"/>
    <mergeCell ref="M32:P32"/>
    <mergeCell ref="M33:P33"/>
    <mergeCell ref="A34:F34"/>
    <mergeCell ref="G34:J34"/>
    <mergeCell ref="L34:O34"/>
    <mergeCell ref="Q34:T34"/>
    <mergeCell ref="G33:J33"/>
  </mergeCells>
  <printOptions horizontalCentered="1"/>
  <pageMargins left="0.31496062992125984" right="0.31496062992125984" top="0.6692913385826772" bottom="0.6692913385826772" header="0.31496062992125984" footer="0.31496062992125984"/>
  <pageSetup paperSize="8" scale="69" fitToHeight="80" orientation="landscape" r:id="rId1"/>
  <headerFooter>
    <oddHeader>&amp;R&amp;10Tabel nr.31</oddHeader>
  </headerFooter>
  <colBreaks count="1" manualBreakCount="1">
    <brk id="2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37"/>
  <sheetViews>
    <sheetView showZeros="0" tabSelected="1" view="pageBreakPreview" zoomScale="80" zoomScaleNormal="71" zoomScaleSheetLayoutView="80" workbookViewId="0">
      <selection activeCell="E27" sqref="E27"/>
    </sheetView>
  </sheetViews>
  <sheetFormatPr defaultColWidth="8.85546875" defaultRowHeight="12.75" x14ac:dyDescent="0.2"/>
  <cols>
    <col min="1" max="1" width="6.140625" style="4" customWidth="1"/>
    <col min="2" max="2" width="20.5703125" style="4" customWidth="1"/>
    <col min="3" max="4" width="5.5703125" style="4" customWidth="1"/>
    <col min="5" max="5" width="11.28515625" style="4" bestFit="1" customWidth="1"/>
    <col min="6" max="6" width="7" style="4" customWidth="1"/>
    <col min="7" max="7" width="11.140625" style="4" customWidth="1"/>
    <col min="8" max="8" width="6.28515625" style="4" customWidth="1"/>
    <col min="9" max="9" width="9" style="4" bestFit="1" customWidth="1"/>
    <col min="10" max="10" width="5.7109375" style="4" customWidth="1"/>
    <col min="11" max="11" width="6.5703125" style="4" customWidth="1"/>
    <col min="12" max="12" width="6" style="4" customWidth="1"/>
    <col min="13" max="13" width="8.85546875" style="4" customWidth="1"/>
    <col min="14" max="14" width="6.7109375" style="4" customWidth="1"/>
    <col min="15" max="15" width="9.85546875" style="4" customWidth="1"/>
    <col min="16" max="16" width="10.5703125" style="4" customWidth="1"/>
    <col min="17" max="17" width="8" style="4" customWidth="1"/>
    <col min="18" max="18" width="10.7109375" style="4" customWidth="1"/>
    <col min="19" max="19" width="11.5703125" style="4" customWidth="1"/>
    <col min="20" max="20" width="12.7109375" style="4" customWidth="1"/>
    <col min="21" max="21" width="13" style="4" customWidth="1"/>
    <col min="22" max="22" width="11.5703125" style="4" customWidth="1"/>
    <col min="23" max="23" width="11" style="4" customWidth="1"/>
    <col min="24" max="24" width="13.140625" style="4" customWidth="1"/>
    <col min="25" max="25" width="11" style="4" customWidth="1"/>
    <col min="26" max="26" width="12.42578125" style="4" customWidth="1"/>
    <col min="27" max="27" width="9.5703125" style="4" customWidth="1"/>
    <col min="28" max="28" width="10.5703125" style="4" customWidth="1"/>
    <col min="29" max="29" width="11.28515625" style="4" customWidth="1"/>
    <col min="30" max="30" width="11.5703125" style="4" customWidth="1"/>
    <col min="31" max="32" width="11.42578125" style="4" customWidth="1"/>
    <col min="33" max="33" width="17.7109375" style="4" customWidth="1"/>
    <col min="34" max="16384" width="8.85546875" style="4"/>
  </cols>
  <sheetData>
    <row r="1" spans="1:63" ht="25.15" customHeight="1" x14ac:dyDescent="0.2">
      <c r="A1" s="146" t="s">
        <v>103</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row>
    <row r="2" spans="1:63" s="23" customFormat="1" ht="17.45" customHeight="1" x14ac:dyDescent="0.25">
      <c r="A2" s="147" t="s">
        <v>15</v>
      </c>
      <c r="B2" s="147"/>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30"/>
      <c r="AI2" s="30"/>
      <c r="AJ2" s="30"/>
      <c r="AK2" s="30"/>
      <c r="AL2" s="30"/>
      <c r="AM2" s="30"/>
      <c r="AN2" s="30"/>
      <c r="AO2" s="30"/>
      <c r="AP2" s="30"/>
      <c r="AQ2" s="30"/>
      <c r="AR2" s="30"/>
      <c r="AS2" s="30"/>
      <c r="AT2" s="30"/>
      <c r="AU2" s="30"/>
      <c r="AV2" s="30"/>
      <c r="AW2" s="30"/>
      <c r="AX2" s="30"/>
      <c r="AY2" s="30"/>
      <c r="AZ2" s="30"/>
      <c r="BA2" s="30"/>
      <c r="BB2" s="30"/>
      <c r="BC2" s="31"/>
      <c r="BD2" s="31"/>
      <c r="BE2" s="31"/>
      <c r="BF2" s="31"/>
      <c r="BG2" s="31"/>
      <c r="BH2" s="27"/>
      <c r="BI2" s="27"/>
      <c r="BJ2" s="27"/>
      <c r="BK2" s="27"/>
    </row>
    <row r="3" spans="1:63" s="21" customFormat="1" ht="11.25" customHeight="1" x14ac:dyDescent="0.2">
      <c r="A3" s="24"/>
      <c r="B3" s="24"/>
      <c r="K3" s="22"/>
      <c r="L3" s="22"/>
      <c r="M3" s="71"/>
      <c r="N3" s="20"/>
      <c r="O3" s="20"/>
      <c r="P3" s="20"/>
      <c r="Q3" s="20"/>
      <c r="R3" s="20"/>
      <c r="S3" s="20"/>
      <c r="T3" s="20"/>
      <c r="U3" s="20"/>
      <c r="V3" s="20"/>
      <c r="W3" s="20"/>
      <c r="X3" s="20"/>
      <c r="Y3" s="20"/>
      <c r="Z3" s="22"/>
      <c r="AA3" s="22"/>
      <c r="AB3" s="25"/>
      <c r="AC3" s="22"/>
      <c r="AD3" s="22"/>
    </row>
    <row r="4" spans="1:63" s="21" customFormat="1" x14ac:dyDescent="0.2">
      <c r="A4" s="24"/>
      <c r="B4" s="24"/>
      <c r="E4" s="126" t="s">
        <v>70</v>
      </c>
      <c r="F4" s="126"/>
      <c r="G4" s="126"/>
      <c r="H4" s="126"/>
      <c r="I4" s="127" t="s">
        <v>71</v>
      </c>
      <c r="J4" s="127"/>
      <c r="K4" s="127"/>
      <c r="L4" s="127"/>
      <c r="M4" s="66"/>
      <c r="N4" s="67" t="s">
        <v>72</v>
      </c>
      <c r="O4" s="67" t="s">
        <v>73</v>
      </c>
      <c r="P4" s="67" t="s">
        <v>74</v>
      </c>
      <c r="Q4" s="67" t="s">
        <v>75</v>
      </c>
      <c r="R4" s="67" t="s">
        <v>76</v>
      </c>
      <c r="S4" s="67" t="s">
        <v>77</v>
      </c>
      <c r="T4" s="20"/>
      <c r="U4" s="20"/>
      <c r="V4" s="20"/>
      <c r="W4" s="20"/>
      <c r="X4" s="20"/>
      <c r="Y4" s="20"/>
      <c r="Z4" s="22"/>
      <c r="AA4" s="22"/>
      <c r="AB4" s="25"/>
      <c r="AC4" s="22"/>
      <c r="AD4" s="22"/>
    </row>
    <row r="5" spans="1:63" s="21" customFormat="1" ht="18" x14ac:dyDescent="0.25">
      <c r="A5" s="24"/>
      <c r="B5" s="24"/>
      <c r="E5" s="68"/>
      <c r="F5" s="69"/>
      <c r="G5" s="70"/>
      <c r="H5" s="70"/>
      <c r="I5" s="128" t="s">
        <v>78</v>
      </c>
      <c r="J5" s="128"/>
      <c r="K5" s="128"/>
      <c r="L5" s="128"/>
      <c r="M5" s="66"/>
      <c r="N5" s="67"/>
      <c r="O5" s="95"/>
      <c r="P5" s="96"/>
      <c r="Q5" s="96"/>
      <c r="R5" s="96"/>
      <c r="S5" s="96"/>
      <c r="T5" s="20"/>
      <c r="U5" s="20"/>
      <c r="V5" s="20"/>
      <c r="W5" s="20"/>
      <c r="X5" s="20"/>
      <c r="Y5" s="20"/>
      <c r="Z5" s="22"/>
      <c r="AA5" s="22"/>
      <c r="AB5" s="25"/>
      <c r="AC5" s="22"/>
      <c r="AD5" s="22"/>
    </row>
    <row r="6" spans="1:63" s="26" customFormat="1" x14ac:dyDescent="0.2">
      <c r="K6" s="72"/>
      <c r="L6" s="72"/>
      <c r="M6" s="72"/>
      <c r="N6" s="72"/>
      <c r="O6" s="72"/>
      <c r="P6" s="72"/>
      <c r="Q6" s="72"/>
      <c r="R6" s="72"/>
      <c r="S6" s="72"/>
      <c r="T6" s="72"/>
      <c r="U6" s="72"/>
      <c r="V6" s="72"/>
      <c r="W6" s="72"/>
      <c r="X6" s="72"/>
      <c r="Y6" s="72"/>
      <c r="Z6" s="72"/>
      <c r="AA6" s="72"/>
      <c r="AB6" s="72"/>
      <c r="AC6" s="72"/>
      <c r="AD6" s="72"/>
    </row>
    <row r="7" spans="1:63" s="27" customFormat="1" ht="12.75" customHeight="1" x14ac:dyDescent="0.25">
      <c r="A7" s="143" t="s">
        <v>3</v>
      </c>
      <c r="B7" s="143" t="s">
        <v>14</v>
      </c>
      <c r="C7" s="148" t="s">
        <v>0</v>
      </c>
      <c r="D7" s="149" t="s">
        <v>1</v>
      </c>
      <c r="E7" s="143" t="s">
        <v>6</v>
      </c>
      <c r="F7" s="143"/>
      <c r="G7" s="143"/>
      <c r="H7" s="143"/>
      <c r="I7" s="143"/>
      <c r="J7" s="144" t="s">
        <v>35</v>
      </c>
      <c r="K7" s="144"/>
      <c r="L7" s="144" t="s">
        <v>56</v>
      </c>
      <c r="M7" s="144"/>
      <c r="N7" s="144" t="s">
        <v>51</v>
      </c>
      <c r="O7" s="144"/>
      <c r="P7" s="144" t="s">
        <v>36</v>
      </c>
      <c r="Q7" s="144"/>
      <c r="R7" s="144" t="s">
        <v>37</v>
      </c>
      <c r="S7" s="144" t="s">
        <v>52</v>
      </c>
      <c r="T7" s="144" t="s">
        <v>101</v>
      </c>
      <c r="U7" s="144" t="s">
        <v>100</v>
      </c>
      <c r="V7" s="144" t="s">
        <v>39</v>
      </c>
      <c r="W7" s="143" t="s">
        <v>34</v>
      </c>
      <c r="X7" s="144" t="s">
        <v>42</v>
      </c>
      <c r="Y7" s="144" t="s">
        <v>43</v>
      </c>
      <c r="Z7" s="144"/>
      <c r="AA7" s="144" t="s">
        <v>44</v>
      </c>
      <c r="AB7" s="144" t="s">
        <v>20</v>
      </c>
      <c r="AC7" s="143" t="s">
        <v>29</v>
      </c>
      <c r="AD7" s="119" t="s">
        <v>30</v>
      </c>
      <c r="AE7" s="119" t="s">
        <v>31</v>
      </c>
      <c r="AF7" s="143" t="s">
        <v>32</v>
      </c>
      <c r="AG7" s="143" t="s">
        <v>60</v>
      </c>
    </row>
    <row r="8" spans="1:63" s="27" customFormat="1" ht="28.15" customHeight="1" x14ac:dyDescent="0.25">
      <c r="A8" s="143"/>
      <c r="B8" s="143"/>
      <c r="C8" s="148"/>
      <c r="D8" s="149"/>
      <c r="E8" s="144" t="s">
        <v>49</v>
      </c>
      <c r="F8" s="144" t="s">
        <v>5</v>
      </c>
      <c r="G8" s="144"/>
      <c r="H8" s="144"/>
      <c r="I8" s="144"/>
      <c r="J8" s="144"/>
      <c r="K8" s="144"/>
      <c r="L8" s="144"/>
      <c r="M8" s="144"/>
      <c r="N8" s="144"/>
      <c r="O8" s="144"/>
      <c r="P8" s="144"/>
      <c r="Q8" s="144"/>
      <c r="R8" s="144"/>
      <c r="S8" s="144"/>
      <c r="T8" s="144"/>
      <c r="U8" s="144"/>
      <c r="V8" s="144"/>
      <c r="W8" s="143"/>
      <c r="X8" s="144"/>
      <c r="Y8" s="144"/>
      <c r="Z8" s="144"/>
      <c r="AA8" s="144"/>
      <c r="AB8" s="144"/>
      <c r="AC8" s="143"/>
      <c r="AD8" s="119"/>
      <c r="AE8" s="119"/>
      <c r="AF8" s="143"/>
      <c r="AG8" s="143"/>
    </row>
    <row r="9" spans="1:63" s="27" customFormat="1" ht="51.75" customHeight="1" x14ac:dyDescent="0.25">
      <c r="A9" s="143"/>
      <c r="B9" s="143"/>
      <c r="C9" s="148"/>
      <c r="D9" s="149"/>
      <c r="E9" s="144"/>
      <c r="F9" s="144" t="s">
        <v>87</v>
      </c>
      <c r="G9" s="144"/>
      <c r="H9" s="144" t="s">
        <v>50</v>
      </c>
      <c r="I9" s="144"/>
      <c r="J9" s="144"/>
      <c r="K9" s="144"/>
      <c r="L9" s="144"/>
      <c r="M9" s="144"/>
      <c r="N9" s="144"/>
      <c r="O9" s="144"/>
      <c r="P9" s="144"/>
      <c r="Q9" s="144"/>
      <c r="R9" s="144"/>
      <c r="S9" s="144"/>
      <c r="T9" s="144"/>
      <c r="U9" s="144"/>
      <c r="V9" s="144"/>
      <c r="W9" s="143"/>
      <c r="X9" s="144"/>
      <c r="Y9" s="144"/>
      <c r="Z9" s="144"/>
      <c r="AA9" s="144"/>
      <c r="AB9" s="144"/>
      <c r="AC9" s="143"/>
      <c r="AD9" s="119"/>
      <c r="AE9" s="119"/>
      <c r="AF9" s="143"/>
      <c r="AG9" s="143"/>
    </row>
    <row r="10" spans="1:63" s="27" customFormat="1" ht="27.6" customHeight="1" x14ac:dyDescent="0.25">
      <c r="A10" s="143"/>
      <c r="B10" s="143"/>
      <c r="C10" s="148"/>
      <c r="D10" s="149"/>
      <c r="E10" s="144"/>
      <c r="F10" s="144"/>
      <c r="G10" s="144"/>
      <c r="H10" s="144"/>
      <c r="I10" s="144"/>
      <c r="J10" s="144"/>
      <c r="K10" s="144"/>
      <c r="L10" s="144"/>
      <c r="M10" s="144"/>
      <c r="N10" s="144"/>
      <c r="O10" s="144"/>
      <c r="P10" s="144" t="s">
        <v>40</v>
      </c>
      <c r="Q10" s="144" t="s">
        <v>16</v>
      </c>
      <c r="R10" s="144"/>
      <c r="S10" s="144"/>
      <c r="T10" s="144"/>
      <c r="U10" s="144"/>
      <c r="V10" s="144"/>
      <c r="W10" s="143"/>
      <c r="X10" s="144"/>
      <c r="Y10" s="144" t="s">
        <v>4</v>
      </c>
      <c r="Z10" s="125" t="s">
        <v>92</v>
      </c>
      <c r="AA10" s="144"/>
      <c r="AB10" s="144"/>
      <c r="AC10" s="143"/>
      <c r="AD10" s="119"/>
      <c r="AE10" s="119"/>
      <c r="AF10" s="143"/>
      <c r="AG10" s="143"/>
    </row>
    <row r="11" spans="1:63" s="27" customFormat="1" ht="61.5" customHeight="1" x14ac:dyDescent="0.25">
      <c r="A11" s="143"/>
      <c r="B11" s="143"/>
      <c r="C11" s="148"/>
      <c r="D11" s="149"/>
      <c r="E11" s="144"/>
      <c r="F11" s="149" t="s">
        <v>7</v>
      </c>
      <c r="G11" s="144" t="s">
        <v>8</v>
      </c>
      <c r="H11" s="144"/>
      <c r="I11" s="144"/>
      <c r="J11" s="144"/>
      <c r="K11" s="144"/>
      <c r="L11" s="144"/>
      <c r="M11" s="144"/>
      <c r="N11" s="144"/>
      <c r="O11" s="144"/>
      <c r="P11" s="144"/>
      <c r="Q11" s="144"/>
      <c r="R11" s="144"/>
      <c r="S11" s="144"/>
      <c r="T11" s="144"/>
      <c r="U11" s="144"/>
      <c r="V11" s="144"/>
      <c r="W11" s="143"/>
      <c r="X11" s="144"/>
      <c r="Y11" s="144"/>
      <c r="Z11" s="125"/>
      <c r="AA11" s="144"/>
      <c r="AB11" s="144"/>
      <c r="AC11" s="143"/>
      <c r="AD11" s="119"/>
      <c r="AE11" s="119"/>
      <c r="AF11" s="143"/>
      <c r="AG11" s="143"/>
    </row>
    <row r="12" spans="1:63" s="27" customFormat="1" ht="27" customHeight="1" x14ac:dyDescent="0.25">
      <c r="A12" s="143"/>
      <c r="B12" s="143"/>
      <c r="C12" s="148"/>
      <c r="D12" s="149"/>
      <c r="E12" s="144"/>
      <c r="F12" s="149"/>
      <c r="G12" s="144"/>
      <c r="H12" s="64" t="s">
        <v>2</v>
      </c>
      <c r="I12" s="64" t="s">
        <v>41</v>
      </c>
      <c r="J12" s="64" t="s">
        <v>2</v>
      </c>
      <c r="K12" s="64" t="s">
        <v>41</v>
      </c>
      <c r="L12" s="64" t="s">
        <v>2</v>
      </c>
      <c r="M12" s="64" t="s">
        <v>41</v>
      </c>
      <c r="N12" s="64" t="s">
        <v>2</v>
      </c>
      <c r="O12" s="64" t="s">
        <v>41</v>
      </c>
      <c r="P12" s="144"/>
      <c r="Q12" s="144"/>
      <c r="R12" s="144"/>
      <c r="S12" s="144"/>
      <c r="T12" s="144"/>
      <c r="U12" s="144"/>
      <c r="V12" s="144"/>
      <c r="W12" s="143"/>
      <c r="X12" s="144"/>
      <c r="Y12" s="144"/>
      <c r="Z12" s="125"/>
      <c r="AA12" s="144"/>
      <c r="AB12" s="144"/>
      <c r="AC12" s="143"/>
      <c r="AD12" s="119"/>
      <c r="AE12" s="119"/>
      <c r="AF12" s="143"/>
      <c r="AG12" s="143"/>
      <c r="AH12" s="28"/>
      <c r="AI12" s="28"/>
      <c r="AJ12" s="28"/>
    </row>
    <row r="13" spans="1:63" s="17" customFormat="1" ht="60" customHeight="1" x14ac:dyDescent="0.25">
      <c r="A13" s="12">
        <v>1</v>
      </c>
      <c r="B13" s="12">
        <v>2</v>
      </c>
      <c r="C13" s="12">
        <v>3</v>
      </c>
      <c r="D13" s="12">
        <v>4</v>
      </c>
      <c r="E13" s="12" t="s">
        <v>12</v>
      </c>
      <c r="F13" s="12">
        <v>6</v>
      </c>
      <c r="G13" s="12" t="s">
        <v>11</v>
      </c>
      <c r="H13" s="13">
        <v>8</v>
      </c>
      <c r="I13" s="12" t="s">
        <v>53</v>
      </c>
      <c r="J13" s="12">
        <v>10</v>
      </c>
      <c r="K13" s="12" t="s">
        <v>54</v>
      </c>
      <c r="L13" s="13">
        <v>12</v>
      </c>
      <c r="M13" s="13" t="s">
        <v>55</v>
      </c>
      <c r="N13" s="12">
        <v>14</v>
      </c>
      <c r="O13" s="12" t="s">
        <v>98</v>
      </c>
      <c r="P13" s="12" t="s">
        <v>97</v>
      </c>
      <c r="Q13" s="12" t="s">
        <v>22</v>
      </c>
      <c r="R13" s="12">
        <v>18</v>
      </c>
      <c r="S13" s="12">
        <v>19</v>
      </c>
      <c r="T13" s="12" t="s">
        <v>99</v>
      </c>
      <c r="U13" s="12" t="s">
        <v>102</v>
      </c>
      <c r="V13" s="14" t="s">
        <v>57</v>
      </c>
      <c r="W13" s="14" t="s">
        <v>23</v>
      </c>
      <c r="X13" s="15">
        <v>24</v>
      </c>
      <c r="Y13" s="14" t="s">
        <v>27</v>
      </c>
      <c r="Z13" s="15">
        <v>26</v>
      </c>
      <c r="AA13" s="12" t="s">
        <v>24</v>
      </c>
      <c r="AB13" s="14" t="s">
        <v>25</v>
      </c>
      <c r="AC13" s="12" t="s">
        <v>58</v>
      </c>
      <c r="AD13" s="15" t="s">
        <v>26</v>
      </c>
      <c r="AE13" s="15" t="s">
        <v>88</v>
      </c>
      <c r="AF13" s="12" t="s">
        <v>59</v>
      </c>
      <c r="AG13" s="12">
        <v>34</v>
      </c>
      <c r="AH13" s="16"/>
      <c r="AI13" s="16"/>
      <c r="AJ13" s="16"/>
    </row>
    <row r="14" spans="1:63" s="78" customFormat="1" ht="51" x14ac:dyDescent="0.2">
      <c r="A14" s="73" t="s">
        <v>82</v>
      </c>
      <c r="B14" s="74" t="s">
        <v>83</v>
      </c>
      <c r="C14" s="79">
        <f>SUM(C15:C22)</f>
        <v>1</v>
      </c>
      <c r="D14" s="79"/>
      <c r="E14" s="151">
        <f>SUM(E15:E22)</f>
        <v>1496</v>
      </c>
      <c r="F14" s="151"/>
      <c r="G14" s="151">
        <f>SUM(G15:G22)</f>
        <v>1360</v>
      </c>
      <c r="H14" s="152"/>
      <c r="I14" s="151">
        <f>SUM(I15,I16,I17,I18,I19,I20,I21,I22)</f>
        <v>136</v>
      </c>
      <c r="J14" s="153"/>
      <c r="K14" s="154">
        <f>SUM(K15:K22)</f>
        <v>204</v>
      </c>
      <c r="L14" s="152"/>
      <c r="M14" s="151">
        <f>SUM(M15:M22)</f>
        <v>312.8</v>
      </c>
      <c r="N14" s="152"/>
      <c r="O14" s="151">
        <f t="shared" ref="O14:AF14" si="0">SUM(O15:O22)</f>
        <v>0</v>
      </c>
      <c r="P14" s="151">
        <f t="shared" si="0"/>
        <v>542.64</v>
      </c>
      <c r="Q14" s="151">
        <f t="shared" si="0"/>
        <v>0</v>
      </c>
      <c r="R14" s="151">
        <f t="shared" si="0"/>
        <v>300</v>
      </c>
      <c r="S14" s="151">
        <f t="shared" si="0"/>
        <v>120</v>
      </c>
      <c r="T14" s="151">
        <f t="shared" si="0"/>
        <v>136</v>
      </c>
      <c r="U14" s="151">
        <f t="shared" si="0"/>
        <v>680</v>
      </c>
      <c r="V14" s="158">
        <f t="shared" si="0"/>
        <v>1263.8</v>
      </c>
      <c r="W14" s="158">
        <f t="shared" si="0"/>
        <v>5055.24</v>
      </c>
      <c r="X14" s="158">
        <f t="shared" si="0"/>
        <v>0</v>
      </c>
      <c r="Y14" s="158">
        <f t="shared" si="0"/>
        <v>3791.4399999999996</v>
      </c>
      <c r="Z14" s="159">
        <f t="shared" si="0"/>
        <v>3791.4399999999996</v>
      </c>
      <c r="AA14" s="158">
        <f t="shared" si="0"/>
        <v>1360</v>
      </c>
      <c r="AB14" s="158">
        <f t="shared" si="0"/>
        <v>113.33333333333333</v>
      </c>
      <c r="AC14" s="158">
        <f t="shared" si="0"/>
        <v>65.927653333333339</v>
      </c>
      <c r="AD14" s="158">
        <f>SUM(AD15:AD22)</f>
        <v>14.291329066666668</v>
      </c>
      <c r="AE14" s="160">
        <f>SUM(AE15:AE22)</f>
        <v>2.9667444000000001</v>
      </c>
      <c r="AF14" s="158">
        <f t="shared" si="0"/>
        <v>83.185726799999998</v>
      </c>
      <c r="AG14" s="151"/>
      <c r="AH14" s="77"/>
      <c r="AI14" s="77"/>
      <c r="AJ14" s="77"/>
    </row>
    <row r="15" spans="1:63" x14ac:dyDescent="0.2">
      <c r="A15" s="49">
        <v>1</v>
      </c>
      <c r="B15" s="75" t="s">
        <v>91</v>
      </c>
      <c r="C15" s="29">
        <v>1</v>
      </c>
      <c r="D15" s="29">
        <v>14</v>
      </c>
      <c r="E15" s="156">
        <f>G15+I15</f>
        <v>1496</v>
      </c>
      <c r="F15" s="156">
        <v>1360</v>
      </c>
      <c r="G15" s="156">
        <f>C15*F15</f>
        <v>1360</v>
      </c>
      <c r="H15" s="157">
        <v>0.1</v>
      </c>
      <c r="I15" s="156">
        <f>G15*H15</f>
        <v>136</v>
      </c>
      <c r="J15" s="157">
        <v>0.15</v>
      </c>
      <c r="K15" s="156">
        <f>G15*J15</f>
        <v>204</v>
      </c>
      <c r="L15" s="157">
        <v>0.2</v>
      </c>
      <c r="M15" s="156">
        <f>(G15+K15)*L15</f>
        <v>312.8</v>
      </c>
      <c r="N15" s="157"/>
      <c r="O15" s="156">
        <f>G15*N15</f>
        <v>0</v>
      </c>
      <c r="P15" s="156">
        <f>(E15+M15)*30%</f>
        <v>542.64</v>
      </c>
      <c r="Q15" s="156"/>
      <c r="R15" s="156">
        <v>300</v>
      </c>
      <c r="S15" s="156">
        <v>120</v>
      </c>
      <c r="T15" s="156">
        <f>G15*10%</f>
        <v>136</v>
      </c>
      <c r="U15" s="156">
        <f>G15*50%</f>
        <v>680</v>
      </c>
      <c r="V15" s="161">
        <f>ROUND((E15+K15+M15+O15+P15+Q15+R15+S15+T15+U15)*4/12,1)</f>
        <v>1263.8</v>
      </c>
      <c r="W15" s="161">
        <f>E15+K15+M15+O15+P15+Q15+R15+S15+T15+U15+V15</f>
        <v>5055.24</v>
      </c>
      <c r="X15" s="161"/>
      <c r="Y15" s="161">
        <f>W15-V15-X15</f>
        <v>3791.4399999999996</v>
      </c>
      <c r="Z15" s="162">
        <f>IF(Y15&gt;6650*C15,6650*C15,Y15)</f>
        <v>3791.4399999999996</v>
      </c>
      <c r="AA15" s="161">
        <f>G15</f>
        <v>1360</v>
      </c>
      <c r="AB15" s="161">
        <f>AA15/12</f>
        <v>113.33333333333333</v>
      </c>
      <c r="AC15" s="161">
        <f>(W15*12+X15+Y15+AA15+AB15)/1000</f>
        <v>65.927653333333339</v>
      </c>
      <c r="AD15" s="163">
        <f>(AC15-Z15/1000)*23%</f>
        <v>14.291329066666668</v>
      </c>
      <c r="AE15" s="163">
        <f>AC15*4.5%</f>
        <v>2.9667444000000001</v>
      </c>
      <c r="AF15" s="161">
        <f>AC15+AD15+AE15</f>
        <v>83.185726799999998</v>
      </c>
      <c r="AG15" s="156"/>
      <c r="AH15" s="3"/>
      <c r="AI15" s="3"/>
      <c r="AJ15" s="3"/>
    </row>
    <row r="16" spans="1:63" x14ac:dyDescent="0.2">
      <c r="A16" s="49">
        <v>2</v>
      </c>
      <c r="B16" s="75" t="s">
        <v>84</v>
      </c>
      <c r="C16" s="29"/>
      <c r="D16" s="29"/>
      <c r="E16" s="156">
        <f t="shared" ref="E16:E22" si="1">G16+I16</f>
        <v>0</v>
      </c>
      <c r="F16" s="156"/>
      <c r="G16" s="156">
        <f t="shared" ref="G16:G22" si="2">C16*F16</f>
        <v>0</v>
      </c>
      <c r="H16" s="157"/>
      <c r="I16" s="156">
        <f t="shared" ref="I16:I22" si="3">G16*H16</f>
        <v>0</v>
      </c>
      <c r="J16" s="157"/>
      <c r="K16" s="156">
        <f t="shared" ref="K16:K22" si="4">G16*J16</f>
        <v>0</v>
      </c>
      <c r="L16" s="157"/>
      <c r="M16" s="156">
        <f t="shared" ref="M16:M22" si="5">(G16+K16)*L16</f>
        <v>0</v>
      </c>
      <c r="N16" s="157"/>
      <c r="O16" s="156">
        <f t="shared" ref="O16:O22" si="6">G16*M16/100</f>
        <v>0</v>
      </c>
      <c r="P16" s="156">
        <f t="shared" ref="P16:P22" si="7">(E16+M16)*30%</f>
        <v>0</v>
      </c>
      <c r="Q16" s="156">
        <f t="shared" ref="Q16:Q22" si="8">E16*20%</f>
        <v>0</v>
      </c>
      <c r="R16" s="156"/>
      <c r="S16" s="156"/>
      <c r="T16" s="156">
        <f t="shared" ref="T16:T22" si="9">G16*10%</f>
        <v>0</v>
      </c>
      <c r="U16" s="156">
        <f t="shared" ref="U16:U22" si="10">G16*50%</f>
        <v>0</v>
      </c>
      <c r="V16" s="161">
        <f t="shared" ref="V16:V22" si="11">ROUND((E16+K16+M16+O16+P16+Q16+R16+S16+T16+U16)*4/12,1)</f>
        <v>0</v>
      </c>
      <c r="W16" s="161">
        <f t="shared" ref="W16:W22" si="12">E16+K16+M16+O16+P16+Q16+R16+S16+T16+U16+V16</f>
        <v>0</v>
      </c>
      <c r="X16" s="161"/>
      <c r="Y16" s="161">
        <f t="shared" ref="Y16:Y22" si="13">W16-V16-X16</f>
        <v>0</v>
      </c>
      <c r="Z16" s="162">
        <f t="shared" ref="Z16:Z30" si="14">IF(Y16&gt;6650*C16,6650*C16,Y16)</f>
        <v>0</v>
      </c>
      <c r="AA16" s="161">
        <f t="shared" ref="AA16:AA22" si="15">G16</f>
        <v>0</v>
      </c>
      <c r="AB16" s="161">
        <f t="shared" ref="AB16:AB22" si="16">AA16/12</f>
        <v>0</v>
      </c>
      <c r="AC16" s="161">
        <f t="shared" ref="AC16:AC30" si="17">(W16*12+X16+Y16+AA16+AB16)/1000</f>
        <v>0</v>
      </c>
      <c r="AD16" s="163">
        <f t="shared" ref="AD16:AD30" si="18">(AC16-Z16/1000)*23%</f>
        <v>0</v>
      </c>
      <c r="AE16" s="163">
        <f t="shared" ref="AE16:AE22" si="19">AC16*4.5%</f>
        <v>0</v>
      </c>
      <c r="AF16" s="161">
        <f t="shared" ref="AF16:AF22" si="20">AC16+AD16+AE16</f>
        <v>0</v>
      </c>
      <c r="AG16" s="156"/>
      <c r="AH16" s="3"/>
      <c r="AI16" s="3"/>
      <c r="AJ16" s="3"/>
    </row>
    <row r="17" spans="1:64" x14ac:dyDescent="0.2">
      <c r="A17" s="49">
        <v>3</v>
      </c>
      <c r="B17" s="75" t="s">
        <v>84</v>
      </c>
      <c r="C17" s="29"/>
      <c r="D17" s="29"/>
      <c r="E17" s="156">
        <f t="shared" si="1"/>
        <v>0</v>
      </c>
      <c r="F17" s="156"/>
      <c r="G17" s="156">
        <f t="shared" si="2"/>
        <v>0</v>
      </c>
      <c r="H17" s="157"/>
      <c r="I17" s="156">
        <f t="shared" si="3"/>
        <v>0</v>
      </c>
      <c r="J17" s="157"/>
      <c r="K17" s="156">
        <f t="shared" si="4"/>
        <v>0</v>
      </c>
      <c r="L17" s="157"/>
      <c r="M17" s="156">
        <f t="shared" si="5"/>
        <v>0</v>
      </c>
      <c r="N17" s="157"/>
      <c r="O17" s="156">
        <f t="shared" si="6"/>
        <v>0</v>
      </c>
      <c r="P17" s="156">
        <f t="shared" si="7"/>
        <v>0</v>
      </c>
      <c r="Q17" s="156">
        <f t="shared" si="8"/>
        <v>0</v>
      </c>
      <c r="R17" s="156"/>
      <c r="S17" s="156"/>
      <c r="T17" s="156">
        <f t="shared" si="9"/>
        <v>0</v>
      </c>
      <c r="U17" s="156">
        <f t="shared" si="10"/>
        <v>0</v>
      </c>
      <c r="V17" s="161">
        <f t="shared" si="11"/>
        <v>0</v>
      </c>
      <c r="W17" s="161">
        <f t="shared" si="12"/>
        <v>0</v>
      </c>
      <c r="X17" s="161"/>
      <c r="Y17" s="161">
        <f t="shared" si="13"/>
        <v>0</v>
      </c>
      <c r="Z17" s="162">
        <f t="shared" si="14"/>
        <v>0</v>
      </c>
      <c r="AA17" s="161">
        <f t="shared" si="15"/>
        <v>0</v>
      </c>
      <c r="AB17" s="161">
        <f t="shared" si="16"/>
        <v>0</v>
      </c>
      <c r="AC17" s="161">
        <f t="shared" si="17"/>
        <v>0</v>
      </c>
      <c r="AD17" s="163">
        <f t="shared" si="18"/>
        <v>0</v>
      </c>
      <c r="AE17" s="163">
        <f t="shared" si="19"/>
        <v>0</v>
      </c>
      <c r="AF17" s="161">
        <f t="shared" si="20"/>
        <v>0</v>
      </c>
      <c r="AG17" s="156"/>
      <c r="AH17" s="3"/>
      <c r="AI17" s="3"/>
      <c r="AJ17" s="3"/>
    </row>
    <row r="18" spans="1:64" x14ac:dyDescent="0.2">
      <c r="A18" s="49">
        <v>4</v>
      </c>
      <c r="B18" s="75" t="s">
        <v>84</v>
      </c>
      <c r="C18" s="29"/>
      <c r="D18" s="29"/>
      <c r="E18" s="156">
        <f t="shared" si="1"/>
        <v>0</v>
      </c>
      <c r="F18" s="156"/>
      <c r="G18" s="156">
        <f t="shared" si="2"/>
        <v>0</v>
      </c>
      <c r="H18" s="157"/>
      <c r="I18" s="156">
        <f t="shared" si="3"/>
        <v>0</v>
      </c>
      <c r="J18" s="157"/>
      <c r="K18" s="156">
        <f t="shared" si="4"/>
        <v>0</v>
      </c>
      <c r="L18" s="157"/>
      <c r="M18" s="156">
        <f t="shared" si="5"/>
        <v>0</v>
      </c>
      <c r="N18" s="157"/>
      <c r="O18" s="156">
        <f t="shared" si="6"/>
        <v>0</v>
      </c>
      <c r="P18" s="156">
        <f t="shared" si="7"/>
        <v>0</v>
      </c>
      <c r="Q18" s="156">
        <f t="shared" si="8"/>
        <v>0</v>
      </c>
      <c r="R18" s="156"/>
      <c r="S18" s="156"/>
      <c r="T18" s="156">
        <f t="shared" si="9"/>
        <v>0</v>
      </c>
      <c r="U18" s="156">
        <f t="shared" si="10"/>
        <v>0</v>
      </c>
      <c r="V18" s="161">
        <f t="shared" si="11"/>
        <v>0</v>
      </c>
      <c r="W18" s="161">
        <f t="shared" si="12"/>
        <v>0</v>
      </c>
      <c r="X18" s="161"/>
      <c r="Y18" s="161">
        <f t="shared" si="13"/>
        <v>0</v>
      </c>
      <c r="Z18" s="162">
        <f t="shared" si="14"/>
        <v>0</v>
      </c>
      <c r="AA18" s="161">
        <f t="shared" si="15"/>
        <v>0</v>
      </c>
      <c r="AB18" s="161">
        <f t="shared" si="16"/>
        <v>0</v>
      </c>
      <c r="AC18" s="161">
        <f t="shared" si="17"/>
        <v>0</v>
      </c>
      <c r="AD18" s="163">
        <f t="shared" si="18"/>
        <v>0</v>
      </c>
      <c r="AE18" s="163">
        <f t="shared" si="19"/>
        <v>0</v>
      </c>
      <c r="AF18" s="161">
        <f t="shared" si="20"/>
        <v>0</v>
      </c>
      <c r="AG18" s="156"/>
      <c r="AH18" s="3"/>
      <c r="AI18" s="3"/>
      <c r="AJ18" s="3"/>
    </row>
    <row r="19" spans="1:64" x14ac:dyDescent="0.2">
      <c r="A19" s="49">
        <v>5</v>
      </c>
      <c r="B19" s="75" t="s">
        <v>84</v>
      </c>
      <c r="C19" s="29"/>
      <c r="D19" s="29"/>
      <c r="E19" s="156">
        <f t="shared" si="1"/>
        <v>0</v>
      </c>
      <c r="F19" s="156"/>
      <c r="G19" s="156">
        <f t="shared" si="2"/>
        <v>0</v>
      </c>
      <c r="H19" s="157"/>
      <c r="I19" s="156">
        <f t="shared" si="3"/>
        <v>0</v>
      </c>
      <c r="J19" s="157"/>
      <c r="K19" s="156">
        <f t="shared" si="4"/>
        <v>0</v>
      </c>
      <c r="L19" s="157"/>
      <c r="M19" s="156">
        <f t="shared" si="5"/>
        <v>0</v>
      </c>
      <c r="N19" s="157"/>
      <c r="O19" s="156">
        <f t="shared" si="6"/>
        <v>0</v>
      </c>
      <c r="P19" s="156">
        <f t="shared" si="7"/>
        <v>0</v>
      </c>
      <c r="Q19" s="156">
        <f t="shared" si="8"/>
        <v>0</v>
      </c>
      <c r="R19" s="156"/>
      <c r="S19" s="156"/>
      <c r="T19" s="156">
        <f t="shared" si="9"/>
        <v>0</v>
      </c>
      <c r="U19" s="156">
        <f t="shared" si="10"/>
        <v>0</v>
      </c>
      <c r="V19" s="161">
        <f t="shared" si="11"/>
        <v>0</v>
      </c>
      <c r="W19" s="161">
        <f t="shared" si="12"/>
        <v>0</v>
      </c>
      <c r="X19" s="161"/>
      <c r="Y19" s="161">
        <f t="shared" si="13"/>
        <v>0</v>
      </c>
      <c r="Z19" s="162">
        <f t="shared" si="14"/>
        <v>0</v>
      </c>
      <c r="AA19" s="161">
        <f t="shared" si="15"/>
        <v>0</v>
      </c>
      <c r="AB19" s="161">
        <f t="shared" si="16"/>
        <v>0</v>
      </c>
      <c r="AC19" s="161">
        <f t="shared" si="17"/>
        <v>0</v>
      </c>
      <c r="AD19" s="163">
        <f t="shared" si="18"/>
        <v>0</v>
      </c>
      <c r="AE19" s="163">
        <f t="shared" si="19"/>
        <v>0</v>
      </c>
      <c r="AF19" s="161">
        <f t="shared" si="20"/>
        <v>0</v>
      </c>
      <c r="AG19" s="156"/>
      <c r="AH19" s="3"/>
      <c r="AI19" s="3"/>
      <c r="AJ19" s="3"/>
    </row>
    <row r="20" spans="1:64" x14ac:dyDescent="0.2">
      <c r="A20" s="49">
        <v>6</v>
      </c>
      <c r="B20" s="75" t="s">
        <v>84</v>
      </c>
      <c r="C20" s="29"/>
      <c r="D20" s="29"/>
      <c r="E20" s="156">
        <f t="shared" si="1"/>
        <v>0</v>
      </c>
      <c r="F20" s="156"/>
      <c r="G20" s="156">
        <f t="shared" si="2"/>
        <v>0</v>
      </c>
      <c r="H20" s="157"/>
      <c r="I20" s="156">
        <f t="shared" si="3"/>
        <v>0</v>
      </c>
      <c r="J20" s="157"/>
      <c r="K20" s="156">
        <f t="shared" si="4"/>
        <v>0</v>
      </c>
      <c r="L20" s="157"/>
      <c r="M20" s="156">
        <f t="shared" si="5"/>
        <v>0</v>
      </c>
      <c r="N20" s="157"/>
      <c r="O20" s="156">
        <f t="shared" si="6"/>
        <v>0</v>
      </c>
      <c r="P20" s="156">
        <f t="shared" si="7"/>
        <v>0</v>
      </c>
      <c r="Q20" s="156">
        <f t="shared" si="8"/>
        <v>0</v>
      </c>
      <c r="R20" s="156"/>
      <c r="S20" s="156"/>
      <c r="T20" s="156">
        <f t="shared" si="9"/>
        <v>0</v>
      </c>
      <c r="U20" s="156">
        <f t="shared" si="10"/>
        <v>0</v>
      </c>
      <c r="V20" s="161">
        <f t="shared" si="11"/>
        <v>0</v>
      </c>
      <c r="W20" s="161">
        <f t="shared" si="12"/>
        <v>0</v>
      </c>
      <c r="X20" s="161"/>
      <c r="Y20" s="161">
        <f t="shared" si="13"/>
        <v>0</v>
      </c>
      <c r="Z20" s="162">
        <f t="shared" si="14"/>
        <v>0</v>
      </c>
      <c r="AA20" s="161">
        <f t="shared" si="15"/>
        <v>0</v>
      </c>
      <c r="AB20" s="161">
        <f t="shared" si="16"/>
        <v>0</v>
      </c>
      <c r="AC20" s="161">
        <f t="shared" si="17"/>
        <v>0</v>
      </c>
      <c r="AD20" s="163">
        <f t="shared" si="18"/>
        <v>0</v>
      </c>
      <c r="AE20" s="163">
        <f t="shared" si="19"/>
        <v>0</v>
      </c>
      <c r="AF20" s="161">
        <f t="shared" si="20"/>
        <v>0</v>
      </c>
      <c r="AG20" s="156"/>
      <c r="AH20" s="3"/>
      <c r="AI20" s="3"/>
      <c r="AJ20" s="3"/>
    </row>
    <row r="21" spans="1:64" x14ac:dyDescent="0.2">
      <c r="A21" s="49">
        <v>7</v>
      </c>
      <c r="B21" s="75" t="s">
        <v>84</v>
      </c>
      <c r="C21" s="29"/>
      <c r="D21" s="29"/>
      <c r="E21" s="156">
        <f t="shared" si="1"/>
        <v>0</v>
      </c>
      <c r="F21" s="156"/>
      <c r="G21" s="156">
        <f t="shared" si="2"/>
        <v>0</v>
      </c>
      <c r="H21" s="157"/>
      <c r="I21" s="156">
        <f t="shared" si="3"/>
        <v>0</v>
      </c>
      <c r="J21" s="157"/>
      <c r="K21" s="156">
        <f t="shared" si="4"/>
        <v>0</v>
      </c>
      <c r="L21" s="157"/>
      <c r="M21" s="156">
        <f t="shared" si="5"/>
        <v>0</v>
      </c>
      <c r="N21" s="157"/>
      <c r="O21" s="156">
        <f t="shared" si="6"/>
        <v>0</v>
      </c>
      <c r="P21" s="156">
        <f t="shared" si="7"/>
        <v>0</v>
      </c>
      <c r="Q21" s="156">
        <f t="shared" si="8"/>
        <v>0</v>
      </c>
      <c r="R21" s="156"/>
      <c r="S21" s="156"/>
      <c r="T21" s="156">
        <f t="shared" si="9"/>
        <v>0</v>
      </c>
      <c r="U21" s="156">
        <f t="shared" si="10"/>
        <v>0</v>
      </c>
      <c r="V21" s="161">
        <f t="shared" si="11"/>
        <v>0</v>
      </c>
      <c r="W21" s="161">
        <f t="shared" si="12"/>
        <v>0</v>
      </c>
      <c r="X21" s="161"/>
      <c r="Y21" s="161">
        <f t="shared" si="13"/>
        <v>0</v>
      </c>
      <c r="Z21" s="162">
        <f t="shared" si="14"/>
        <v>0</v>
      </c>
      <c r="AA21" s="161">
        <f t="shared" si="15"/>
        <v>0</v>
      </c>
      <c r="AB21" s="161">
        <f t="shared" si="16"/>
        <v>0</v>
      </c>
      <c r="AC21" s="161">
        <f t="shared" si="17"/>
        <v>0</v>
      </c>
      <c r="AD21" s="163">
        <f t="shared" si="18"/>
        <v>0</v>
      </c>
      <c r="AE21" s="163">
        <f t="shared" si="19"/>
        <v>0</v>
      </c>
      <c r="AF21" s="161">
        <f t="shared" si="20"/>
        <v>0</v>
      </c>
      <c r="AG21" s="156"/>
      <c r="AH21" s="3"/>
      <c r="AI21" s="3"/>
      <c r="AJ21" s="3"/>
    </row>
    <row r="22" spans="1:64" x14ac:dyDescent="0.2">
      <c r="A22" s="49">
        <v>8</v>
      </c>
      <c r="B22" s="75" t="s">
        <v>84</v>
      </c>
      <c r="C22" s="29"/>
      <c r="D22" s="29"/>
      <c r="E22" s="156">
        <f t="shared" si="1"/>
        <v>0</v>
      </c>
      <c r="F22" s="156"/>
      <c r="G22" s="156">
        <f t="shared" si="2"/>
        <v>0</v>
      </c>
      <c r="H22" s="157"/>
      <c r="I22" s="156">
        <f t="shared" si="3"/>
        <v>0</v>
      </c>
      <c r="J22" s="157"/>
      <c r="K22" s="156">
        <f t="shared" si="4"/>
        <v>0</v>
      </c>
      <c r="L22" s="157"/>
      <c r="M22" s="156">
        <f t="shared" si="5"/>
        <v>0</v>
      </c>
      <c r="N22" s="157"/>
      <c r="O22" s="156">
        <f t="shared" si="6"/>
        <v>0</v>
      </c>
      <c r="P22" s="156">
        <f t="shared" si="7"/>
        <v>0</v>
      </c>
      <c r="Q22" s="156">
        <f t="shared" si="8"/>
        <v>0</v>
      </c>
      <c r="R22" s="156"/>
      <c r="S22" s="156"/>
      <c r="T22" s="156">
        <f t="shared" si="9"/>
        <v>0</v>
      </c>
      <c r="U22" s="156">
        <f t="shared" si="10"/>
        <v>0</v>
      </c>
      <c r="V22" s="161">
        <f t="shared" si="11"/>
        <v>0</v>
      </c>
      <c r="W22" s="161">
        <f t="shared" si="12"/>
        <v>0</v>
      </c>
      <c r="X22" s="161"/>
      <c r="Y22" s="161">
        <f t="shared" si="13"/>
        <v>0</v>
      </c>
      <c r="Z22" s="162">
        <f t="shared" si="14"/>
        <v>0</v>
      </c>
      <c r="AA22" s="161">
        <f t="shared" si="15"/>
        <v>0</v>
      </c>
      <c r="AB22" s="161">
        <f t="shared" si="16"/>
        <v>0</v>
      </c>
      <c r="AC22" s="161">
        <f t="shared" si="17"/>
        <v>0</v>
      </c>
      <c r="AD22" s="163">
        <f t="shared" si="18"/>
        <v>0</v>
      </c>
      <c r="AE22" s="163">
        <f t="shared" si="19"/>
        <v>0</v>
      </c>
      <c r="AF22" s="161">
        <f t="shared" si="20"/>
        <v>0</v>
      </c>
      <c r="AG22" s="156"/>
      <c r="AH22" s="3"/>
      <c r="AI22" s="3"/>
      <c r="AJ22" s="3"/>
    </row>
    <row r="23" spans="1:64" s="78" customFormat="1" ht="25.5" x14ac:dyDescent="0.2">
      <c r="A23" s="73" t="s">
        <v>85</v>
      </c>
      <c r="B23" s="74" t="s">
        <v>86</v>
      </c>
      <c r="C23" s="76">
        <f>SUM(C24:C30)</f>
        <v>1</v>
      </c>
      <c r="D23" s="76"/>
      <c r="E23" s="155">
        <f>SUM(E24:E30)</f>
        <v>1210</v>
      </c>
      <c r="F23" s="155">
        <f t="shared" ref="F23:AF23" si="21">SUM(F24:F30)</f>
        <v>1210</v>
      </c>
      <c r="G23" s="155">
        <f t="shared" si="21"/>
        <v>1210</v>
      </c>
      <c r="H23" s="155"/>
      <c r="I23" s="155"/>
      <c r="J23" s="155"/>
      <c r="K23" s="155"/>
      <c r="L23" s="155"/>
      <c r="M23" s="155">
        <f t="shared" si="21"/>
        <v>242</v>
      </c>
      <c r="N23" s="155">
        <f t="shared" si="21"/>
        <v>0</v>
      </c>
      <c r="O23" s="155">
        <f t="shared" si="21"/>
        <v>0</v>
      </c>
      <c r="P23" s="155">
        <f t="shared" si="21"/>
        <v>0</v>
      </c>
      <c r="Q23" s="155">
        <f t="shared" si="21"/>
        <v>242</v>
      </c>
      <c r="R23" s="155">
        <f t="shared" si="21"/>
        <v>0</v>
      </c>
      <c r="S23" s="155">
        <f t="shared" si="21"/>
        <v>0</v>
      </c>
      <c r="T23" s="155">
        <f t="shared" si="21"/>
        <v>0</v>
      </c>
      <c r="U23" s="155"/>
      <c r="V23" s="158"/>
      <c r="W23" s="158">
        <f t="shared" si="21"/>
        <v>1694</v>
      </c>
      <c r="X23" s="158">
        <f t="shared" si="21"/>
        <v>0</v>
      </c>
      <c r="Y23" s="158">
        <f t="shared" si="21"/>
        <v>1694</v>
      </c>
      <c r="Z23" s="158">
        <f t="shared" si="21"/>
        <v>1694</v>
      </c>
      <c r="AA23" s="158">
        <f t="shared" si="21"/>
        <v>1210</v>
      </c>
      <c r="AB23" s="158">
        <f t="shared" si="21"/>
        <v>100.83333333333333</v>
      </c>
      <c r="AC23" s="158">
        <f t="shared" si="21"/>
        <v>23.332833333333333</v>
      </c>
      <c r="AD23" s="158">
        <f t="shared" si="21"/>
        <v>4.9769316666666672</v>
      </c>
      <c r="AE23" s="158">
        <f t="shared" si="21"/>
        <v>1.0499775</v>
      </c>
      <c r="AF23" s="158">
        <f t="shared" si="21"/>
        <v>29.359742499999999</v>
      </c>
      <c r="AG23" s="151"/>
      <c r="AH23" s="77"/>
      <c r="AI23" s="77"/>
      <c r="AJ23" s="77"/>
    </row>
    <row r="24" spans="1:64" x14ac:dyDescent="0.2">
      <c r="A24" s="49">
        <v>1</v>
      </c>
      <c r="B24" s="75" t="s">
        <v>90</v>
      </c>
      <c r="C24" s="29">
        <v>1</v>
      </c>
      <c r="D24" s="29">
        <v>7</v>
      </c>
      <c r="E24" s="156">
        <v>1210</v>
      </c>
      <c r="F24" s="156">
        <v>1210</v>
      </c>
      <c r="G24" s="156">
        <f>C24*F24</f>
        <v>1210</v>
      </c>
      <c r="H24" s="157"/>
      <c r="I24" s="156"/>
      <c r="J24" s="157"/>
      <c r="K24" s="156"/>
      <c r="L24" s="157">
        <v>0.2</v>
      </c>
      <c r="M24" s="156">
        <f>G24*L24</f>
        <v>242</v>
      </c>
      <c r="N24" s="157"/>
      <c r="O24" s="156"/>
      <c r="P24" s="156"/>
      <c r="Q24" s="156">
        <f>E24*20%</f>
        <v>242</v>
      </c>
      <c r="R24" s="156"/>
      <c r="S24" s="156"/>
      <c r="T24" s="156"/>
      <c r="U24" s="156"/>
      <c r="V24" s="161"/>
      <c r="W24" s="161">
        <f>E24+M24+Q24+R24+S24+T24+U24</f>
        <v>1694</v>
      </c>
      <c r="X24" s="161"/>
      <c r="Y24" s="161">
        <f>W24-V24-X24</f>
        <v>1694</v>
      </c>
      <c r="Z24" s="162">
        <f t="shared" si="14"/>
        <v>1694</v>
      </c>
      <c r="AA24" s="161">
        <f t="shared" ref="AA24:AA30" si="22">G24</f>
        <v>1210</v>
      </c>
      <c r="AB24" s="161">
        <f>(AA24+X24)/12</f>
        <v>100.83333333333333</v>
      </c>
      <c r="AC24" s="161">
        <f t="shared" si="17"/>
        <v>23.332833333333333</v>
      </c>
      <c r="AD24" s="163">
        <f t="shared" si="18"/>
        <v>4.9769316666666672</v>
      </c>
      <c r="AE24" s="161">
        <f>AC24*4.5%</f>
        <v>1.0499775</v>
      </c>
      <c r="AF24" s="161">
        <f t="shared" ref="AF24:AF30" si="23">AC24+AD24+AE24</f>
        <v>29.359742499999999</v>
      </c>
      <c r="AG24" s="156"/>
      <c r="AH24" s="3"/>
      <c r="AI24" s="3"/>
      <c r="AJ24" s="3"/>
    </row>
    <row r="25" spans="1:64" x14ac:dyDescent="0.2">
      <c r="A25" s="49">
        <v>2</v>
      </c>
      <c r="B25" s="75" t="s">
        <v>84</v>
      </c>
      <c r="C25" s="29"/>
      <c r="D25" s="29"/>
      <c r="E25" s="156">
        <f t="shared" ref="E25:E30" si="24">G25+I25</f>
        <v>0</v>
      </c>
      <c r="F25" s="156"/>
      <c r="G25" s="156">
        <f t="shared" ref="G25:G30" si="25">C25*F25</f>
        <v>0</v>
      </c>
      <c r="H25" s="157"/>
      <c r="I25" s="156"/>
      <c r="J25" s="157"/>
      <c r="K25" s="156"/>
      <c r="L25" s="157"/>
      <c r="M25" s="156">
        <f t="shared" ref="M25:M30" si="26">G25*L25</f>
        <v>0</v>
      </c>
      <c r="N25" s="157"/>
      <c r="O25" s="156"/>
      <c r="P25" s="156"/>
      <c r="Q25" s="156">
        <f t="shared" ref="Q25:Q30" si="27">E25*20%</f>
        <v>0</v>
      </c>
      <c r="R25" s="156"/>
      <c r="S25" s="156"/>
      <c r="T25" s="156"/>
      <c r="U25" s="156"/>
      <c r="V25" s="161"/>
      <c r="W25" s="161">
        <f t="shared" ref="W25:W30" si="28">E25+M25+Q25+R25+S25+T25+U25</f>
        <v>0</v>
      </c>
      <c r="X25" s="161"/>
      <c r="Y25" s="161">
        <f t="shared" ref="Y25:Y30" si="29">W25-V25-X25</f>
        <v>0</v>
      </c>
      <c r="Z25" s="162">
        <f t="shared" si="14"/>
        <v>0</v>
      </c>
      <c r="AA25" s="161">
        <f t="shared" si="22"/>
        <v>0</v>
      </c>
      <c r="AB25" s="161">
        <f t="shared" ref="AB25:AB30" si="30">(AA25+X25)/12</f>
        <v>0</v>
      </c>
      <c r="AC25" s="161">
        <f t="shared" si="17"/>
        <v>0</v>
      </c>
      <c r="AD25" s="163">
        <f t="shared" si="18"/>
        <v>0</v>
      </c>
      <c r="AE25" s="161">
        <f t="shared" ref="AE25:AE30" si="31">AC25*4.5%</f>
        <v>0</v>
      </c>
      <c r="AF25" s="161">
        <f t="shared" si="23"/>
        <v>0</v>
      </c>
      <c r="AG25" s="156"/>
      <c r="AH25" s="3"/>
      <c r="AI25" s="3"/>
      <c r="AJ25" s="3"/>
    </row>
    <row r="26" spans="1:64" x14ac:dyDescent="0.2">
      <c r="A26" s="49">
        <v>3</v>
      </c>
      <c r="B26" s="75" t="s">
        <v>84</v>
      </c>
      <c r="C26" s="29"/>
      <c r="D26" s="29"/>
      <c r="E26" s="156">
        <f t="shared" si="24"/>
        <v>0</v>
      </c>
      <c r="F26" s="156"/>
      <c r="G26" s="156">
        <f t="shared" si="25"/>
        <v>0</v>
      </c>
      <c r="H26" s="157"/>
      <c r="I26" s="156"/>
      <c r="J26" s="157"/>
      <c r="K26" s="156"/>
      <c r="L26" s="157"/>
      <c r="M26" s="156">
        <f t="shared" si="26"/>
        <v>0</v>
      </c>
      <c r="N26" s="157"/>
      <c r="O26" s="156"/>
      <c r="P26" s="156"/>
      <c r="Q26" s="156">
        <f t="shared" si="27"/>
        <v>0</v>
      </c>
      <c r="R26" s="156"/>
      <c r="S26" s="156"/>
      <c r="T26" s="156"/>
      <c r="U26" s="156"/>
      <c r="V26" s="161"/>
      <c r="W26" s="161">
        <f t="shared" si="28"/>
        <v>0</v>
      </c>
      <c r="X26" s="161"/>
      <c r="Y26" s="161">
        <f t="shared" si="29"/>
        <v>0</v>
      </c>
      <c r="Z26" s="162">
        <f t="shared" si="14"/>
        <v>0</v>
      </c>
      <c r="AA26" s="161">
        <f t="shared" si="22"/>
        <v>0</v>
      </c>
      <c r="AB26" s="161">
        <f t="shared" si="30"/>
        <v>0</v>
      </c>
      <c r="AC26" s="161">
        <f t="shared" si="17"/>
        <v>0</v>
      </c>
      <c r="AD26" s="163">
        <f t="shared" si="18"/>
        <v>0</v>
      </c>
      <c r="AE26" s="161">
        <f t="shared" si="31"/>
        <v>0</v>
      </c>
      <c r="AF26" s="161">
        <f t="shared" si="23"/>
        <v>0</v>
      </c>
      <c r="AG26" s="156"/>
      <c r="AH26" s="3"/>
      <c r="AI26" s="3"/>
      <c r="AJ26" s="3"/>
    </row>
    <row r="27" spans="1:64" x14ac:dyDescent="0.2">
      <c r="A27" s="49">
        <v>4</v>
      </c>
      <c r="B27" s="75" t="s">
        <v>84</v>
      </c>
      <c r="C27" s="29"/>
      <c r="D27" s="29"/>
      <c r="E27" s="156">
        <f t="shared" si="24"/>
        <v>0</v>
      </c>
      <c r="F27" s="156"/>
      <c r="G27" s="156">
        <f t="shared" si="25"/>
        <v>0</v>
      </c>
      <c r="H27" s="157"/>
      <c r="I27" s="156"/>
      <c r="J27" s="157"/>
      <c r="K27" s="156"/>
      <c r="L27" s="157"/>
      <c r="M27" s="156">
        <f t="shared" si="26"/>
        <v>0</v>
      </c>
      <c r="N27" s="157"/>
      <c r="O27" s="156"/>
      <c r="P27" s="156"/>
      <c r="Q27" s="156">
        <f t="shared" si="27"/>
        <v>0</v>
      </c>
      <c r="R27" s="156"/>
      <c r="S27" s="156"/>
      <c r="T27" s="156"/>
      <c r="U27" s="156"/>
      <c r="V27" s="161"/>
      <c r="W27" s="161">
        <f t="shared" si="28"/>
        <v>0</v>
      </c>
      <c r="X27" s="161"/>
      <c r="Y27" s="161">
        <f t="shared" si="29"/>
        <v>0</v>
      </c>
      <c r="Z27" s="162">
        <f t="shared" si="14"/>
        <v>0</v>
      </c>
      <c r="AA27" s="161">
        <f t="shared" si="22"/>
        <v>0</v>
      </c>
      <c r="AB27" s="161">
        <f t="shared" si="30"/>
        <v>0</v>
      </c>
      <c r="AC27" s="161">
        <f t="shared" si="17"/>
        <v>0</v>
      </c>
      <c r="AD27" s="163">
        <f t="shared" si="18"/>
        <v>0</v>
      </c>
      <c r="AE27" s="161">
        <f t="shared" si="31"/>
        <v>0</v>
      </c>
      <c r="AF27" s="161">
        <f t="shared" si="23"/>
        <v>0</v>
      </c>
      <c r="AG27" s="156"/>
      <c r="AH27" s="3"/>
      <c r="AI27" s="3"/>
      <c r="AJ27" s="3"/>
    </row>
    <row r="28" spans="1:64" x14ac:dyDescent="0.2">
      <c r="A28" s="49">
        <v>5</v>
      </c>
      <c r="B28" s="75" t="s">
        <v>84</v>
      </c>
      <c r="C28" s="29"/>
      <c r="D28" s="29"/>
      <c r="E28" s="156">
        <f t="shared" si="24"/>
        <v>0</v>
      </c>
      <c r="F28" s="156"/>
      <c r="G28" s="156">
        <f t="shared" si="25"/>
        <v>0</v>
      </c>
      <c r="H28" s="157"/>
      <c r="I28" s="156"/>
      <c r="J28" s="157"/>
      <c r="K28" s="156"/>
      <c r="L28" s="157"/>
      <c r="M28" s="156">
        <f t="shared" si="26"/>
        <v>0</v>
      </c>
      <c r="N28" s="157"/>
      <c r="O28" s="156"/>
      <c r="P28" s="156"/>
      <c r="Q28" s="156">
        <f t="shared" si="27"/>
        <v>0</v>
      </c>
      <c r="R28" s="156"/>
      <c r="S28" s="156"/>
      <c r="T28" s="156"/>
      <c r="U28" s="156"/>
      <c r="V28" s="161"/>
      <c r="W28" s="161">
        <f t="shared" si="28"/>
        <v>0</v>
      </c>
      <c r="X28" s="161"/>
      <c r="Y28" s="161">
        <f t="shared" si="29"/>
        <v>0</v>
      </c>
      <c r="Z28" s="162">
        <f t="shared" si="14"/>
        <v>0</v>
      </c>
      <c r="AA28" s="161">
        <f t="shared" si="22"/>
        <v>0</v>
      </c>
      <c r="AB28" s="161">
        <f t="shared" si="30"/>
        <v>0</v>
      </c>
      <c r="AC28" s="161">
        <f t="shared" si="17"/>
        <v>0</v>
      </c>
      <c r="AD28" s="163">
        <f t="shared" si="18"/>
        <v>0</v>
      </c>
      <c r="AE28" s="161">
        <f t="shared" si="31"/>
        <v>0</v>
      </c>
      <c r="AF28" s="161">
        <f t="shared" si="23"/>
        <v>0</v>
      </c>
      <c r="AG28" s="156"/>
    </row>
    <row r="29" spans="1:64" x14ac:dyDescent="0.2">
      <c r="A29" s="49">
        <v>6</v>
      </c>
      <c r="B29" s="75" t="s">
        <v>84</v>
      </c>
      <c r="C29" s="29"/>
      <c r="D29" s="29"/>
      <c r="E29" s="156">
        <f t="shared" si="24"/>
        <v>0</v>
      </c>
      <c r="F29" s="156"/>
      <c r="G29" s="156">
        <f t="shared" si="25"/>
        <v>0</v>
      </c>
      <c r="H29" s="157"/>
      <c r="I29" s="156"/>
      <c r="J29" s="157"/>
      <c r="K29" s="156"/>
      <c r="L29" s="157"/>
      <c r="M29" s="156">
        <f t="shared" si="26"/>
        <v>0</v>
      </c>
      <c r="N29" s="157"/>
      <c r="O29" s="156"/>
      <c r="P29" s="156"/>
      <c r="Q29" s="156">
        <f t="shared" si="27"/>
        <v>0</v>
      </c>
      <c r="R29" s="156"/>
      <c r="S29" s="156"/>
      <c r="T29" s="156"/>
      <c r="U29" s="156"/>
      <c r="V29" s="161"/>
      <c r="W29" s="161">
        <f t="shared" si="28"/>
        <v>0</v>
      </c>
      <c r="X29" s="161"/>
      <c r="Y29" s="161">
        <f t="shared" si="29"/>
        <v>0</v>
      </c>
      <c r="Z29" s="162">
        <f t="shared" si="14"/>
        <v>0</v>
      </c>
      <c r="AA29" s="161">
        <f t="shared" si="22"/>
        <v>0</v>
      </c>
      <c r="AB29" s="161">
        <f t="shared" si="30"/>
        <v>0</v>
      </c>
      <c r="AC29" s="161">
        <f t="shared" si="17"/>
        <v>0</v>
      </c>
      <c r="AD29" s="163">
        <f t="shared" si="18"/>
        <v>0</v>
      </c>
      <c r="AE29" s="161">
        <f t="shared" si="31"/>
        <v>0</v>
      </c>
      <c r="AF29" s="161">
        <f t="shared" si="23"/>
        <v>0</v>
      </c>
      <c r="AG29" s="156"/>
    </row>
    <row r="30" spans="1:64" x14ac:dyDescent="0.2">
      <c r="A30" s="49">
        <v>7</v>
      </c>
      <c r="B30" s="75" t="s">
        <v>84</v>
      </c>
      <c r="C30" s="29"/>
      <c r="D30" s="29"/>
      <c r="E30" s="156">
        <f t="shared" si="24"/>
        <v>0</v>
      </c>
      <c r="F30" s="156"/>
      <c r="G30" s="156">
        <f t="shared" si="25"/>
        <v>0</v>
      </c>
      <c r="H30" s="157"/>
      <c r="I30" s="156"/>
      <c r="J30" s="157"/>
      <c r="K30" s="156"/>
      <c r="L30" s="157"/>
      <c r="M30" s="156">
        <f t="shared" si="26"/>
        <v>0</v>
      </c>
      <c r="N30" s="157"/>
      <c r="O30" s="156"/>
      <c r="P30" s="156"/>
      <c r="Q30" s="156">
        <f t="shared" si="27"/>
        <v>0</v>
      </c>
      <c r="R30" s="156"/>
      <c r="S30" s="156"/>
      <c r="T30" s="156"/>
      <c r="U30" s="156"/>
      <c r="V30" s="161"/>
      <c r="W30" s="161">
        <f t="shared" si="28"/>
        <v>0</v>
      </c>
      <c r="X30" s="161"/>
      <c r="Y30" s="161">
        <f t="shared" si="29"/>
        <v>0</v>
      </c>
      <c r="Z30" s="162">
        <f t="shared" si="14"/>
        <v>0</v>
      </c>
      <c r="AA30" s="161">
        <f t="shared" si="22"/>
        <v>0</v>
      </c>
      <c r="AB30" s="161">
        <f t="shared" si="30"/>
        <v>0</v>
      </c>
      <c r="AC30" s="161">
        <f t="shared" si="17"/>
        <v>0</v>
      </c>
      <c r="AD30" s="163">
        <f t="shared" si="18"/>
        <v>0</v>
      </c>
      <c r="AE30" s="161">
        <f t="shared" si="31"/>
        <v>0</v>
      </c>
      <c r="AF30" s="161">
        <f t="shared" si="23"/>
        <v>0</v>
      </c>
      <c r="AG30" s="156"/>
    </row>
    <row r="31" spans="1:64" x14ac:dyDescent="0.2">
      <c r="A31" s="150" t="s">
        <v>28</v>
      </c>
      <c r="B31" s="150"/>
      <c r="C31" s="1"/>
      <c r="D31" s="1"/>
      <c r="E31" s="1"/>
      <c r="F31" s="1"/>
      <c r="G31" s="1"/>
      <c r="H31" s="1"/>
      <c r="I31" s="1"/>
      <c r="J31" s="1"/>
      <c r="K31" s="1"/>
      <c r="L31" s="1"/>
      <c r="M31" s="1"/>
      <c r="N31" s="93"/>
      <c r="O31" s="1"/>
      <c r="P31" s="1"/>
      <c r="Q31" s="1"/>
      <c r="R31" s="1"/>
      <c r="S31" s="1"/>
      <c r="T31" s="1"/>
      <c r="U31" s="1"/>
      <c r="V31" s="2"/>
      <c r="W31" s="2"/>
      <c r="X31" s="2"/>
      <c r="Y31" s="2"/>
      <c r="Z31" s="2"/>
      <c r="AA31" s="2"/>
      <c r="AB31" s="2"/>
      <c r="AC31" s="2"/>
      <c r="AD31" s="2"/>
      <c r="AE31" s="3"/>
      <c r="AF31" s="3"/>
      <c r="AG31" s="3"/>
      <c r="AH31" s="3"/>
      <c r="AI31" s="3"/>
      <c r="AJ31" s="3"/>
      <c r="AK31" s="3"/>
      <c r="AL31" s="3"/>
      <c r="AM31" s="3"/>
      <c r="AN31" s="3"/>
      <c r="AO31" s="3"/>
      <c r="AP31" s="3"/>
      <c r="AQ31" s="3"/>
      <c r="AR31" s="3"/>
      <c r="AS31" s="3"/>
      <c r="AT31" s="3"/>
      <c r="AU31" s="3"/>
      <c r="AZ31" s="5"/>
      <c r="BA31" s="3"/>
      <c r="BB31" s="3"/>
      <c r="BC31" s="6"/>
      <c r="BD31" s="6"/>
      <c r="BE31" s="6"/>
      <c r="BF31" s="6"/>
      <c r="BH31" s="7"/>
      <c r="BI31" s="3"/>
      <c r="BJ31" s="3"/>
      <c r="BK31" s="3"/>
      <c r="BL31" s="3"/>
    </row>
    <row r="32" spans="1:64" s="3" customFormat="1" ht="16.5" customHeight="1" x14ac:dyDescent="0.2">
      <c r="A32" s="145" t="s">
        <v>96</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8"/>
      <c r="AE32" s="8"/>
      <c r="AF32" s="8"/>
      <c r="AG32" s="8"/>
      <c r="AH32" s="8"/>
      <c r="AI32" s="8"/>
      <c r="AJ32" s="8"/>
      <c r="AK32" s="8"/>
      <c r="AL32" s="8"/>
      <c r="AM32" s="8"/>
      <c r="AR32" s="9"/>
      <c r="AT32" s="10"/>
      <c r="AU32" s="11"/>
      <c r="AV32" s="11"/>
      <c r="AW32" s="11"/>
      <c r="AX32" s="11"/>
      <c r="AY32" s="5"/>
      <c r="AZ32" s="5"/>
      <c r="BA32" s="5"/>
      <c r="BB32" s="5"/>
      <c r="BC32" s="5"/>
      <c r="BD32" s="5"/>
      <c r="BE32" s="5"/>
      <c r="BF32" s="5"/>
      <c r="BG32" s="5"/>
    </row>
    <row r="33" spans="1:33" x14ac:dyDescent="0.2">
      <c r="A33" s="3"/>
      <c r="B33" s="3"/>
      <c r="C33" s="3"/>
      <c r="D33" s="3"/>
      <c r="E33" s="3"/>
      <c r="F33" s="3"/>
      <c r="G33" s="3"/>
      <c r="H33" s="3"/>
      <c r="I33" s="3"/>
      <c r="J33" s="3"/>
      <c r="K33" s="3"/>
      <c r="L33" s="3"/>
      <c r="M33" s="3"/>
      <c r="N33" s="3"/>
      <c r="O33" s="3"/>
      <c r="P33" s="3"/>
      <c r="Q33" s="3"/>
      <c r="R33" s="3"/>
      <c r="S33" s="3"/>
      <c r="T33" s="3"/>
      <c r="U33" s="3"/>
      <c r="V33" s="3"/>
      <c r="W33" s="3"/>
      <c r="X33" s="20"/>
      <c r="Y33" s="3"/>
      <c r="Z33" s="3"/>
      <c r="AA33" s="3"/>
      <c r="AB33" s="20"/>
      <c r="AC33" s="3"/>
      <c r="AD33" s="3"/>
      <c r="AE33" s="3"/>
      <c r="AF33" s="3"/>
      <c r="AG33" s="19"/>
    </row>
    <row r="34" spans="1:33" s="100" customFormat="1" ht="21" customHeight="1" x14ac:dyDescent="0.25">
      <c r="A34" s="111" t="s">
        <v>104</v>
      </c>
      <c r="B34" s="111"/>
      <c r="C34" s="111"/>
      <c r="D34" s="111"/>
      <c r="E34" s="111"/>
      <c r="F34" s="111"/>
      <c r="G34" s="117"/>
      <c r="H34" s="117"/>
      <c r="I34" s="117"/>
      <c r="J34" s="117"/>
      <c r="K34" s="97"/>
      <c r="L34" s="1"/>
      <c r="M34" s="118"/>
      <c r="N34" s="118"/>
      <c r="O34" s="118"/>
      <c r="P34" s="118"/>
      <c r="Q34" s="98"/>
      <c r="R34" s="99"/>
      <c r="S34" s="99"/>
      <c r="T34" s="99"/>
      <c r="U34" s="99"/>
      <c r="V34" s="99"/>
      <c r="W34" s="99"/>
      <c r="X34" s="99"/>
    </row>
    <row r="35" spans="1:33" s="100" customFormat="1" ht="16.899999999999999" customHeight="1" x14ac:dyDescent="0.25">
      <c r="A35" s="99"/>
      <c r="B35" s="99"/>
      <c r="C35" s="99"/>
      <c r="D35" s="99"/>
      <c r="E35" s="99"/>
      <c r="F35" s="99"/>
      <c r="G35" s="110" t="s">
        <v>79</v>
      </c>
      <c r="H35" s="110"/>
      <c r="I35" s="110"/>
      <c r="J35" s="110"/>
      <c r="K35" s="99"/>
      <c r="L35" s="99"/>
      <c r="M35" s="110" t="s">
        <v>80</v>
      </c>
      <c r="N35" s="110"/>
      <c r="O35" s="110"/>
      <c r="P35" s="110"/>
      <c r="Q35" s="101"/>
      <c r="R35" s="99"/>
      <c r="S35" s="99"/>
      <c r="T35" s="99"/>
      <c r="U35" s="99"/>
      <c r="V35" s="99"/>
      <c r="W35" s="99"/>
      <c r="X35" s="99"/>
    </row>
    <row r="36" spans="1:33" customFormat="1" ht="21.75" customHeight="1" x14ac:dyDescent="0.25">
      <c r="A36" s="111" t="s">
        <v>105</v>
      </c>
      <c r="B36" s="111"/>
      <c r="C36" s="111"/>
      <c r="D36" s="111"/>
      <c r="E36" s="111"/>
      <c r="F36" s="111"/>
      <c r="G36" s="112"/>
      <c r="H36" s="112"/>
      <c r="I36" s="112"/>
      <c r="J36" s="112"/>
      <c r="K36" s="102"/>
      <c r="L36" s="112"/>
      <c r="M36" s="112"/>
      <c r="N36" s="112"/>
      <c r="O36" s="112"/>
      <c r="P36" s="103"/>
      <c r="Q36" s="113"/>
      <c r="R36" s="113"/>
      <c r="S36" s="113"/>
      <c r="T36" s="113"/>
      <c r="U36" s="94"/>
      <c r="V36" s="94"/>
      <c r="W36" s="94"/>
      <c r="X36" s="94"/>
      <c r="Y36" s="94"/>
      <c r="Z36" s="94"/>
    </row>
    <row r="37" spans="1:33" customFormat="1" ht="15" customHeight="1" x14ac:dyDescent="0.25">
      <c r="A37" s="104"/>
      <c r="B37" s="104"/>
      <c r="C37" s="104"/>
      <c r="D37" s="104"/>
      <c r="E37" s="8"/>
      <c r="F37" s="8"/>
      <c r="G37" s="110" t="s">
        <v>79</v>
      </c>
      <c r="H37" s="110"/>
      <c r="I37" s="110"/>
      <c r="J37" s="110"/>
      <c r="K37" s="105"/>
      <c r="L37" s="141" t="s">
        <v>81</v>
      </c>
      <c r="M37" s="141"/>
      <c r="N37" s="141"/>
      <c r="O37" s="141"/>
      <c r="P37" s="106"/>
      <c r="Q37" s="142" t="s">
        <v>106</v>
      </c>
      <c r="R37" s="142"/>
      <c r="S37" s="142"/>
      <c r="T37" s="142"/>
      <c r="U37" s="94"/>
      <c r="V37" s="94"/>
      <c r="W37" s="94"/>
      <c r="X37" s="94"/>
      <c r="Y37" s="94"/>
      <c r="Z37" s="94"/>
    </row>
  </sheetData>
  <mergeCells count="53">
    <mergeCell ref="A34:F34"/>
    <mergeCell ref="E4:H4"/>
    <mergeCell ref="I4:L4"/>
    <mergeCell ref="I5:L5"/>
    <mergeCell ref="L7:M11"/>
    <mergeCell ref="F8:I8"/>
    <mergeCell ref="J7:K11"/>
    <mergeCell ref="H9:I11"/>
    <mergeCell ref="F9:G10"/>
    <mergeCell ref="G11:G12"/>
    <mergeCell ref="F11:F12"/>
    <mergeCell ref="E7:I7"/>
    <mergeCell ref="E8:E12"/>
    <mergeCell ref="A1:AG1"/>
    <mergeCell ref="A2:AG2"/>
    <mergeCell ref="X7:X12"/>
    <mergeCell ref="AB7:AB12"/>
    <mergeCell ref="P10:P12"/>
    <mergeCell ref="Q10:Q12"/>
    <mergeCell ref="P7:Q9"/>
    <mergeCell ref="A7:A12"/>
    <mergeCell ref="B7:B12"/>
    <mergeCell ref="C7:C12"/>
    <mergeCell ref="D7:D12"/>
    <mergeCell ref="R7:R12"/>
    <mergeCell ref="W7:W12"/>
    <mergeCell ref="N7:O11"/>
    <mergeCell ref="T7:T12"/>
    <mergeCell ref="U7:U12"/>
    <mergeCell ref="A36:F36"/>
    <mergeCell ref="G36:J36"/>
    <mergeCell ref="L36:O36"/>
    <mergeCell ref="AG7:AG12"/>
    <mergeCell ref="AA7:AA12"/>
    <mergeCell ref="AC7:AC12"/>
    <mergeCell ref="Z10:Z12"/>
    <mergeCell ref="Y10:Y12"/>
    <mergeCell ref="Y7:Z9"/>
    <mergeCell ref="AD7:AD12"/>
    <mergeCell ref="AE7:AE12"/>
    <mergeCell ref="AF7:AF12"/>
    <mergeCell ref="A32:AC32"/>
    <mergeCell ref="S7:S12"/>
    <mergeCell ref="V7:V12"/>
    <mergeCell ref="A31:B31"/>
    <mergeCell ref="Q36:T36"/>
    <mergeCell ref="G37:J37"/>
    <mergeCell ref="L37:O37"/>
    <mergeCell ref="Q37:T37"/>
    <mergeCell ref="G34:J34"/>
    <mergeCell ref="M34:P34"/>
    <mergeCell ref="G35:J35"/>
    <mergeCell ref="M35:P35"/>
  </mergeCells>
  <printOptions horizontalCentered="1"/>
  <pageMargins left="0.31496062992125984" right="0.31496062992125984" top="0.6692913385826772" bottom="0.6692913385826772" header="0.31496062992125984" footer="0.31496062992125984"/>
  <pageSetup paperSize="8" scale="57" fitToHeight="80" orientation="landscape" r:id="rId1"/>
  <headerFooter>
    <oddHeader>&amp;R&amp;10Tabel nr.32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Tabel nr.31</vt:lpstr>
      <vt:lpstr>Tabel nr.32</vt:lpstr>
      <vt:lpstr>'Tabel nr.31'!Print_Area</vt:lpstr>
      <vt:lpstr>'Tabel nr.32'!Print_Area</vt:lpstr>
      <vt:lpstr>'Tabel nr.31'!Print_Titles</vt:lpstr>
      <vt:lpstr>'Tabel nr.32'!Print_Titles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2016-09-05T05:18:32Z</cp:lastPrinted>
  <dcterms:created xsi:type="dcterms:W3CDTF">2014-05-07T07:17:42Z</dcterms:created>
  <dcterms:modified xsi:type="dcterms:W3CDTF">2018-09-07T06:55:29Z</dcterms:modified>
</cp:coreProperties>
</file>