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orsirina1\Documents\2018\Proiect buget_2019\particularitati_APC\tabele 1-34 form 1\"/>
    </mc:Choice>
  </mc:AlternateContent>
  <bookViews>
    <workbookView xWindow="0" yWindow="0" windowWidth="28800" windowHeight="12330" activeTab="4"/>
  </bookViews>
  <sheets>
    <sheet name="tabel nr.21" sheetId="1" r:id="rId1"/>
    <sheet name="tabel nr.22" sheetId="5" r:id="rId2"/>
    <sheet name="tabel nr.23" sheetId="7" r:id="rId3"/>
    <sheet name="tabel nr.24" sheetId="8" r:id="rId4"/>
    <sheet name="tabel nr.25" sheetId="10" r:id="rId5"/>
  </sheets>
  <definedNames>
    <definedName name="_xlnm.Print_Area" localSheetId="0">'tabel nr.21'!$A$1:$AD$36</definedName>
    <definedName name="_xlnm.Print_Area" localSheetId="1">'tabel nr.22'!$A$1:$AA$33</definedName>
    <definedName name="_xlnm.Print_Area" localSheetId="2">'tabel nr.23'!$A$1:$W$32</definedName>
    <definedName name="_xlnm.Print_Area" localSheetId="3">'tabel nr.24'!$A$1:$Y$32</definedName>
    <definedName name="_xlnm.Print_Area" localSheetId="4">'tabel nr.25'!$A$1:$AJ$27</definedName>
    <definedName name="_xlnm.Print_Titles" localSheetId="0">'tabel nr.21'!$13:$13</definedName>
    <definedName name="_xlnm.Print_Titles" localSheetId="1">'tabel nr.22'!$10:$10</definedName>
    <definedName name="_xlnm.Print_Titles" localSheetId="2">'tabel nr.23'!$10:$10</definedName>
    <definedName name="_xlnm.Print_Titles" localSheetId="3">'tabel nr.24'!$10:$10</definedName>
    <definedName name="_xlnm.Print_Titles" localSheetId="4">'tabel nr.25'!$A:$B,'tabel nr.25'!$11:$11</definedName>
  </definedNames>
  <calcPr calcId="162913"/>
</workbook>
</file>

<file path=xl/calcChain.xml><?xml version="1.0" encoding="utf-8"?>
<calcChain xmlns="http://schemas.openxmlformats.org/spreadsheetml/2006/main">
  <c r="AF12" i="10" l="1"/>
  <c r="Z12" i="10"/>
  <c r="P12" i="10"/>
  <c r="L12" i="10"/>
  <c r="E12" i="10"/>
  <c r="Y13" i="10" l="1"/>
  <c r="AD15" i="1" l="1"/>
  <c r="AC15" i="1"/>
  <c r="AB15" i="1"/>
  <c r="AA15" i="1"/>
  <c r="I15" i="5" l="1"/>
  <c r="E18" i="1"/>
  <c r="O18" i="1"/>
  <c r="P18" i="1"/>
  <c r="Q18" i="1"/>
  <c r="R18" i="1"/>
  <c r="S18" i="1"/>
  <c r="Z18" i="1"/>
  <c r="C18" i="1"/>
  <c r="E11" i="7"/>
  <c r="C11" i="7"/>
  <c r="D15" i="7"/>
  <c r="E15" i="7"/>
  <c r="G15" i="7"/>
  <c r="I15" i="7"/>
  <c r="C15" i="7"/>
  <c r="F12" i="7"/>
  <c r="T13" i="10"/>
  <c r="M12" i="7" l="1"/>
  <c r="H12" i="7"/>
  <c r="O12" i="7" l="1"/>
  <c r="N12" i="7"/>
  <c r="D12" i="10" l="1"/>
  <c r="C12" i="10"/>
  <c r="X12" i="10"/>
  <c r="O12" i="10"/>
  <c r="Y15" i="10"/>
  <c r="T15" i="10"/>
  <c r="V15" i="10" s="1"/>
  <c r="F15" i="10"/>
  <c r="Y14" i="10"/>
  <c r="Y12" i="10" s="1"/>
  <c r="T14" i="10"/>
  <c r="F14" i="10"/>
  <c r="V13" i="10"/>
  <c r="F13" i="10"/>
  <c r="H13" i="10" l="1"/>
  <c r="F12" i="10"/>
  <c r="N14" i="10"/>
  <c r="V14" i="10"/>
  <c r="V12" i="10" s="1"/>
  <c r="T12" i="10"/>
  <c r="J15" i="10"/>
  <c r="N15" i="10"/>
  <c r="AD13" i="10"/>
  <c r="N13" i="10"/>
  <c r="I13" i="10"/>
  <c r="J13" i="10"/>
  <c r="J14" i="10"/>
  <c r="AD15" i="10"/>
  <c r="AD14" i="10"/>
  <c r="H15" i="10"/>
  <c r="I15" i="10" s="1"/>
  <c r="H14" i="10"/>
  <c r="I14" i="10" s="1"/>
  <c r="C15" i="8"/>
  <c r="F20" i="8"/>
  <c r="F19" i="8"/>
  <c r="F18" i="8"/>
  <c r="U15" i="8"/>
  <c r="N15" i="8"/>
  <c r="M15" i="8"/>
  <c r="L15" i="8"/>
  <c r="I15" i="8"/>
  <c r="E15" i="8"/>
  <c r="C11" i="8"/>
  <c r="U11" i="8"/>
  <c r="N11" i="8"/>
  <c r="M11" i="8"/>
  <c r="L11" i="8"/>
  <c r="K11" i="8"/>
  <c r="I11" i="8"/>
  <c r="E11" i="8"/>
  <c r="F17" i="8"/>
  <c r="H17" i="8" s="1"/>
  <c r="F16" i="8"/>
  <c r="F14" i="8"/>
  <c r="F13" i="8"/>
  <c r="Q12" i="7"/>
  <c r="S15" i="7"/>
  <c r="F20" i="7"/>
  <c r="F19" i="7"/>
  <c r="H19" i="7" s="1"/>
  <c r="F12" i="8"/>
  <c r="L15" i="7"/>
  <c r="K15" i="7"/>
  <c r="F18" i="7"/>
  <c r="F17" i="7"/>
  <c r="F16" i="7"/>
  <c r="F14" i="7"/>
  <c r="F13" i="7"/>
  <c r="H13" i="7" s="1"/>
  <c r="S11" i="7"/>
  <c r="L11" i="7"/>
  <c r="K11" i="7"/>
  <c r="I11" i="7"/>
  <c r="AD12" i="10" l="1"/>
  <c r="J12" i="10"/>
  <c r="Q13" i="10"/>
  <c r="I12" i="10"/>
  <c r="Q14" i="10"/>
  <c r="N12" i="10"/>
  <c r="Q15" i="10"/>
  <c r="H12" i="10"/>
  <c r="Q14" i="7"/>
  <c r="H14" i="7"/>
  <c r="Q18" i="7"/>
  <c r="H18" i="7"/>
  <c r="Q20" i="7"/>
  <c r="H20" i="7"/>
  <c r="Q13" i="7"/>
  <c r="Q16" i="7"/>
  <c r="F15" i="7"/>
  <c r="H16" i="7"/>
  <c r="H11" i="7"/>
  <c r="Q17" i="7"/>
  <c r="H17" i="7"/>
  <c r="R12" i="7"/>
  <c r="T12" i="7"/>
  <c r="V12" i="7" s="1"/>
  <c r="P12" i="7"/>
  <c r="H12" i="8"/>
  <c r="O12" i="8" s="1"/>
  <c r="S12" i="8"/>
  <c r="S13" i="8"/>
  <c r="H13" i="8"/>
  <c r="S14" i="8"/>
  <c r="H14" i="8"/>
  <c r="F11" i="8"/>
  <c r="F15" i="8"/>
  <c r="H15" i="8" s="1"/>
  <c r="H18" i="8"/>
  <c r="S17" i="8"/>
  <c r="O17" i="8"/>
  <c r="S20" i="8"/>
  <c r="H20" i="8"/>
  <c r="S16" i="8"/>
  <c r="H16" i="8"/>
  <c r="S19" i="8"/>
  <c r="H19" i="8"/>
  <c r="O19" i="8" s="1"/>
  <c r="O20" i="8"/>
  <c r="S18" i="8"/>
  <c r="O16" i="8"/>
  <c r="O13" i="8"/>
  <c r="O14" i="8"/>
  <c r="M20" i="7"/>
  <c r="M19" i="7"/>
  <c r="Q19" i="7"/>
  <c r="M16" i="7"/>
  <c r="M18" i="7"/>
  <c r="M17" i="7"/>
  <c r="F11" i="7"/>
  <c r="M13" i="7"/>
  <c r="M14" i="7"/>
  <c r="O14" i="7" s="1"/>
  <c r="P14" i="7" s="1"/>
  <c r="F19" i="1"/>
  <c r="Q12" i="10" l="1"/>
  <c r="AB13" i="10"/>
  <c r="AA13" i="10"/>
  <c r="AA14" i="10"/>
  <c r="AB14" i="10"/>
  <c r="AA15" i="10"/>
  <c r="AE15" i="10" s="1"/>
  <c r="AB15" i="10"/>
  <c r="AC15" i="10" s="1"/>
  <c r="U12" i="7"/>
  <c r="W12" i="7" s="1"/>
  <c r="I19" i="1"/>
  <c r="Q15" i="7"/>
  <c r="M11" i="7"/>
  <c r="H15" i="7"/>
  <c r="M15" i="7"/>
  <c r="P12" i="8"/>
  <c r="T12" i="8" s="1"/>
  <c r="Q12" i="8"/>
  <c r="R12" i="8" s="1"/>
  <c r="S11" i="8"/>
  <c r="O11" i="8"/>
  <c r="H11" i="8"/>
  <c r="AG15" i="10"/>
  <c r="AE14" i="10"/>
  <c r="AC14" i="10"/>
  <c r="P19" i="8"/>
  <c r="T19" i="8" s="1"/>
  <c r="Q19" i="8"/>
  <c r="R19" i="8" s="1"/>
  <c r="P20" i="8"/>
  <c r="T20" i="8" s="1"/>
  <c r="Q20" i="8"/>
  <c r="R20" i="8" s="1"/>
  <c r="S15" i="8"/>
  <c r="O18" i="8"/>
  <c r="P17" i="8"/>
  <c r="T17" i="8" s="1"/>
  <c r="Q17" i="8"/>
  <c r="R17" i="8" s="1"/>
  <c r="P16" i="8"/>
  <c r="T16" i="8" s="1"/>
  <c r="Q16" i="8"/>
  <c r="R16" i="8" s="1"/>
  <c r="P14" i="8"/>
  <c r="T14" i="8" s="1"/>
  <c r="Q14" i="8"/>
  <c r="R14" i="8" s="1"/>
  <c r="P13" i="8"/>
  <c r="T13" i="8" s="1"/>
  <c r="Q13" i="8"/>
  <c r="N20" i="7"/>
  <c r="R20" i="7" s="1"/>
  <c r="O20" i="7"/>
  <c r="P20" i="7" s="1"/>
  <c r="N19" i="7"/>
  <c r="R19" i="7" s="1"/>
  <c r="O19" i="7"/>
  <c r="P19" i="7" s="1"/>
  <c r="N18" i="7"/>
  <c r="R18" i="7" s="1"/>
  <c r="O18" i="7"/>
  <c r="P18" i="7" s="1"/>
  <c r="N16" i="7"/>
  <c r="O16" i="7"/>
  <c r="N17" i="7"/>
  <c r="R17" i="7" s="1"/>
  <c r="O17" i="7"/>
  <c r="P17" i="7" s="1"/>
  <c r="N13" i="7"/>
  <c r="R13" i="7" s="1"/>
  <c r="O13" i="7"/>
  <c r="P13" i="7" s="1"/>
  <c r="N14" i="7"/>
  <c r="R14" i="7" s="1"/>
  <c r="Q11" i="7"/>
  <c r="F24" i="1"/>
  <c r="I24" i="1" s="1"/>
  <c r="F23" i="1"/>
  <c r="I23" i="1" s="1"/>
  <c r="F22" i="1"/>
  <c r="I22" i="1" s="1"/>
  <c r="F21" i="1"/>
  <c r="I21" i="1" s="1"/>
  <c r="F20" i="1"/>
  <c r="I20" i="1" s="1"/>
  <c r="F17" i="1"/>
  <c r="F16" i="1"/>
  <c r="Z14" i="1"/>
  <c r="S14" i="1"/>
  <c r="R14" i="1"/>
  <c r="Q14" i="1"/>
  <c r="P14" i="1"/>
  <c r="E14" i="1"/>
  <c r="C14" i="1"/>
  <c r="E15" i="5"/>
  <c r="W15" i="5"/>
  <c r="P15" i="5"/>
  <c r="O15" i="5"/>
  <c r="M15" i="5"/>
  <c r="K15" i="5"/>
  <c r="C15" i="5"/>
  <c r="C11" i="5"/>
  <c r="Q21" i="5"/>
  <c r="S21" i="5" s="1"/>
  <c r="T21" i="5" s="1"/>
  <c r="F21" i="5"/>
  <c r="H21" i="5" s="1"/>
  <c r="F20" i="5"/>
  <c r="H20" i="5" s="1"/>
  <c r="F19" i="5"/>
  <c r="H19" i="5" s="1"/>
  <c r="F18" i="5"/>
  <c r="H18" i="5" s="1"/>
  <c r="F17" i="5"/>
  <c r="H17" i="5" s="1"/>
  <c r="F16" i="5"/>
  <c r="H16" i="5" s="1"/>
  <c r="O11" i="5"/>
  <c r="P11" i="5"/>
  <c r="W11" i="5"/>
  <c r="E11" i="5"/>
  <c r="U14" i="5"/>
  <c r="F13" i="5"/>
  <c r="H13" i="5" s="1"/>
  <c r="M11" i="5"/>
  <c r="K11" i="5"/>
  <c r="I11" i="5"/>
  <c r="F14" i="5"/>
  <c r="H14" i="5" s="1"/>
  <c r="F12" i="5"/>
  <c r="AA12" i="10" l="1"/>
  <c r="AE13" i="10"/>
  <c r="AE12" i="10" s="1"/>
  <c r="AG13" i="10"/>
  <c r="AB12" i="10"/>
  <c r="AC13" i="10"/>
  <c r="AC12" i="10" s="1"/>
  <c r="U17" i="5"/>
  <c r="U21" i="5"/>
  <c r="Q17" i="5"/>
  <c r="S17" i="5" s="1"/>
  <c r="T17" i="5" s="1"/>
  <c r="AG14" i="10"/>
  <c r="AH14" i="10" s="1"/>
  <c r="H16" i="1"/>
  <c r="I16" i="1" s="1"/>
  <c r="H17" i="1"/>
  <c r="I17" i="1" s="1"/>
  <c r="K20" i="1"/>
  <c r="K24" i="1"/>
  <c r="T24" i="1" s="1"/>
  <c r="F18" i="1"/>
  <c r="K22" i="1"/>
  <c r="K23" i="1"/>
  <c r="T23" i="1" s="1"/>
  <c r="K21" i="1"/>
  <c r="T21" i="1" s="1"/>
  <c r="I18" i="1"/>
  <c r="K19" i="1"/>
  <c r="T19" i="1" s="1"/>
  <c r="X20" i="1"/>
  <c r="X23" i="1"/>
  <c r="X24" i="1"/>
  <c r="X21" i="1"/>
  <c r="H12" i="5"/>
  <c r="Q12" i="5" s="1"/>
  <c r="Q18" i="5"/>
  <c r="S18" i="5" s="1"/>
  <c r="T18" i="5" s="1"/>
  <c r="U18" i="5"/>
  <c r="U12" i="5"/>
  <c r="Q13" i="5"/>
  <c r="R13" i="5" s="1"/>
  <c r="Q19" i="5"/>
  <c r="S19" i="5" s="1"/>
  <c r="T19" i="5" s="1"/>
  <c r="R21" i="5"/>
  <c r="V21" i="5" s="1"/>
  <c r="U19" i="5"/>
  <c r="U13" i="5"/>
  <c r="Q14" i="5"/>
  <c r="S14" i="5" s="1"/>
  <c r="T14" i="5" s="1"/>
  <c r="Q16" i="5"/>
  <c r="S16" i="5" s="1"/>
  <c r="Q20" i="5"/>
  <c r="R20" i="5" s="1"/>
  <c r="U16" i="5"/>
  <c r="U20" i="5"/>
  <c r="F15" i="5"/>
  <c r="H15" i="5" s="1"/>
  <c r="X21" i="5"/>
  <c r="R14" i="5"/>
  <c r="V14" i="5" s="1"/>
  <c r="R16" i="5"/>
  <c r="N15" i="7"/>
  <c r="O15" i="7"/>
  <c r="T19" i="7"/>
  <c r="V19" i="7" s="1"/>
  <c r="V12" i="8"/>
  <c r="X12" i="8" s="1"/>
  <c r="R13" i="8"/>
  <c r="R11" i="8" s="1"/>
  <c r="Q11" i="8"/>
  <c r="P11" i="8"/>
  <c r="T11" i="8"/>
  <c r="AI15" i="10"/>
  <c r="AH15" i="10"/>
  <c r="P18" i="8"/>
  <c r="O15" i="8"/>
  <c r="Q18" i="8"/>
  <c r="V20" i="8"/>
  <c r="V19" i="8"/>
  <c r="V17" i="8"/>
  <c r="V16" i="8"/>
  <c r="V14" i="8"/>
  <c r="V13" i="8"/>
  <c r="T20" i="7"/>
  <c r="P16" i="7"/>
  <c r="P15" i="7" s="1"/>
  <c r="R16" i="7"/>
  <c r="R15" i="7" s="1"/>
  <c r="T17" i="7"/>
  <c r="V17" i="7" s="1"/>
  <c r="T18" i="7"/>
  <c r="T14" i="7"/>
  <c r="V14" i="7" s="1"/>
  <c r="O11" i="7"/>
  <c r="P11" i="7"/>
  <c r="T13" i="7"/>
  <c r="R11" i="7"/>
  <c r="N11" i="7"/>
  <c r="T20" i="1"/>
  <c r="X19" i="1"/>
  <c r="F11" i="5"/>
  <c r="H11" i="5"/>
  <c r="AG12" i="10" l="1"/>
  <c r="AH13" i="10"/>
  <c r="AH12" i="10" s="1"/>
  <c r="AI14" i="10"/>
  <c r="S20" i="5"/>
  <c r="T20" i="5" s="1"/>
  <c r="R17" i="5"/>
  <c r="V17" i="5" s="1"/>
  <c r="V13" i="5"/>
  <c r="K17" i="1"/>
  <c r="X17" i="1"/>
  <c r="N17" i="1"/>
  <c r="K16" i="1"/>
  <c r="L16" i="1" s="1"/>
  <c r="T16" i="1" s="1"/>
  <c r="X16" i="1"/>
  <c r="N16" i="1"/>
  <c r="N18" i="1"/>
  <c r="K18" i="1"/>
  <c r="U19" i="1"/>
  <c r="U24" i="1"/>
  <c r="Y24" i="1" s="1"/>
  <c r="V24" i="1"/>
  <c r="W24" i="1" s="1"/>
  <c r="V21" i="1"/>
  <c r="W21" i="1" s="1"/>
  <c r="U21" i="1"/>
  <c r="Y21" i="1" s="1"/>
  <c r="V20" i="1"/>
  <c r="W20" i="1" s="1"/>
  <c r="U20" i="1"/>
  <c r="Y20" i="1" s="1"/>
  <c r="V23" i="1"/>
  <c r="W23" i="1" s="1"/>
  <c r="U23" i="1"/>
  <c r="Y23" i="1" s="1"/>
  <c r="X17" i="5"/>
  <c r="Q15" i="5"/>
  <c r="U15" i="5"/>
  <c r="V20" i="5"/>
  <c r="X20" i="5" s="1"/>
  <c r="R19" i="5"/>
  <c r="V19" i="5" s="1"/>
  <c r="R18" i="5"/>
  <c r="V18" i="5" s="1"/>
  <c r="U11" i="5"/>
  <c r="Q11" i="5"/>
  <c r="S13" i="5"/>
  <c r="T13" i="5" s="1"/>
  <c r="R12" i="5"/>
  <c r="V12" i="5" s="1"/>
  <c r="S12" i="5"/>
  <c r="T12" i="5" s="1"/>
  <c r="T11" i="5" s="1"/>
  <c r="T16" i="5"/>
  <c r="T15" i="5" s="1"/>
  <c r="S15" i="5"/>
  <c r="Y21" i="5"/>
  <c r="Z21" i="5"/>
  <c r="Z17" i="5"/>
  <c r="Y17" i="5"/>
  <c r="X19" i="5"/>
  <c r="R15" i="5"/>
  <c r="V16" i="5"/>
  <c r="V15" i="5" s="1"/>
  <c r="S11" i="5"/>
  <c r="X18" i="5"/>
  <c r="X14" i="5"/>
  <c r="X13" i="5"/>
  <c r="U17" i="7"/>
  <c r="U19" i="7"/>
  <c r="U14" i="7"/>
  <c r="T16" i="7"/>
  <c r="T15" i="7" s="1"/>
  <c r="W17" i="7"/>
  <c r="W19" i="7"/>
  <c r="W12" i="8"/>
  <c r="Y12" i="8" s="1"/>
  <c r="V11" i="8"/>
  <c r="AI13" i="10"/>
  <c r="AI12" i="10" s="1"/>
  <c r="AJ15" i="10"/>
  <c r="Q15" i="8"/>
  <c r="R18" i="8"/>
  <c r="R15" i="8" s="1"/>
  <c r="X19" i="8"/>
  <c r="W19" i="8"/>
  <c r="X20" i="8"/>
  <c r="W20" i="8"/>
  <c r="P15" i="8"/>
  <c r="T18" i="8"/>
  <c r="T15" i="8" s="1"/>
  <c r="X16" i="8"/>
  <c r="W16" i="8"/>
  <c r="X17" i="8"/>
  <c r="W17" i="8"/>
  <c r="X13" i="8"/>
  <c r="W13" i="8"/>
  <c r="X14" i="8"/>
  <c r="W14" i="8"/>
  <c r="V20" i="7"/>
  <c r="U20" i="7"/>
  <c r="V18" i="7"/>
  <c r="U18" i="7"/>
  <c r="W14" i="7"/>
  <c r="T11" i="7"/>
  <c r="V13" i="7"/>
  <c r="V11" i="7" s="1"/>
  <c r="U13" i="7"/>
  <c r="U11" i="7" s="1"/>
  <c r="X22" i="1"/>
  <c r="X18" i="1" s="1"/>
  <c r="L17" i="1"/>
  <c r="F15" i="1"/>
  <c r="V16" i="7" l="1"/>
  <c r="V15" i="7" s="1"/>
  <c r="U16" i="7"/>
  <c r="W18" i="7"/>
  <c r="AA21" i="5"/>
  <c r="T17" i="1"/>
  <c r="AJ13" i="10"/>
  <c r="H15" i="1"/>
  <c r="H14" i="1" s="1"/>
  <c r="F14" i="1"/>
  <c r="AA23" i="1"/>
  <c r="AA24" i="1"/>
  <c r="AA21" i="1"/>
  <c r="T22" i="1"/>
  <c r="T18" i="1" s="1"/>
  <c r="AA20" i="1"/>
  <c r="R11" i="5"/>
  <c r="X12" i="5"/>
  <c r="Y12" i="5" s="1"/>
  <c r="Y14" i="5"/>
  <c r="Z14" i="5"/>
  <c r="Y18" i="5"/>
  <c r="Z18" i="5"/>
  <c r="Z19" i="5"/>
  <c r="Y19" i="5"/>
  <c r="AA19" i="5" s="1"/>
  <c r="Z20" i="5"/>
  <c r="Y20" i="5"/>
  <c r="Y13" i="5"/>
  <c r="Z13" i="5"/>
  <c r="AA17" i="5"/>
  <c r="X16" i="5"/>
  <c r="U15" i="7"/>
  <c r="W20" i="7"/>
  <c r="Y20" i="8"/>
  <c r="Y14" i="8"/>
  <c r="Y17" i="8"/>
  <c r="Y19" i="8"/>
  <c r="W11" i="8"/>
  <c r="X11" i="8"/>
  <c r="AJ14" i="10"/>
  <c r="V18" i="8"/>
  <c r="Y16" i="8"/>
  <c r="Y13" i="8"/>
  <c r="Y11" i="8" s="1"/>
  <c r="W16" i="7"/>
  <c r="W13" i="7"/>
  <c r="W11" i="7" s="1"/>
  <c r="Y19" i="1"/>
  <c r="V19" i="1"/>
  <c r="U17" i="1"/>
  <c r="Y17" i="1" s="1"/>
  <c r="V17" i="1"/>
  <c r="W17" i="1" s="1"/>
  <c r="V16" i="1"/>
  <c r="W16" i="1" s="1"/>
  <c r="U16" i="1"/>
  <c r="V11" i="5"/>
  <c r="AJ12" i="10" l="1"/>
  <c r="W15" i="7"/>
  <c r="AA13" i="5"/>
  <c r="I15" i="1"/>
  <c r="W19" i="1"/>
  <c r="U22" i="1"/>
  <c r="U18" i="1" s="1"/>
  <c r="V22" i="1"/>
  <c r="V18" i="1" s="1"/>
  <c r="AB23" i="1"/>
  <c r="AC23" i="1"/>
  <c r="AC20" i="1"/>
  <c r="AB20" i="1"/>
  <c r="AD20" i="1" s="1"/>
  <c r="AC21" i="1"/>
  <c r="AB21" i="1"/>
  <c r="AB24" i="1"/>
  <c r="AC24" i="1"/>
  <c r="AA18" i="5"/>
  <c r="Z16" i="5"/>
  <c r="Z15" i="5" s="1"/>
  <c r="X15" i="5"/>
  <c r="Y16" i="5"/>
  <c r="AA20" i="5"/>
  <c r="AA14" i="5"/>
  <c r="V15" i="8"/>
  <c r="X18" i="8"/>
  <c r="X15" i="8" s="1"/>
  <c r="W18" i="8"/>
  <c r="W15" i="8" s="1"/>
  <c r="Y22" i="1"/>
  <c r="Y18" i="1" s="1"/>
  <c r="AA19" i="1"/>
  <c r="AA17" i="1"/>
  <c r="AC17" i="1" s="1"/>
  <c r="Y16" i="1"/>
  <c r="X11" i="5"/>
  <c r="K15" i="1" l="1"/>
  <c r="K14" i="1" s="1"/>
  <c r="N15" i="1"/>
  <c r="N14" i="1" s="1"/>
  <c r="X15" i="1"/>
  <c r="X14" i="1" s="1"/>
  <c r="I14" i="1"/>
  <c r="W22" i="1"/>
  <c r="W18" i="1" s="1"/>
  <c r="AD21" i="1"/>
  <c r="AD24" i="1"/>
  <c r="AD23" i="1"/>
  <c r="AA16" i="5"/>
  <c r="AA15" i="5" s="1"/>
  <c r="Y15" i="5"/>
  <c r="Y18" i="8"/>
  <c r="Y15" i="8" s="1"/>
  <c r="AA22" i="1"/>
  <c r="AA18" i="1" s="1"/>
  <c r="AC19" i="1"/>
  <c r="AB19" i="1"/>
  <c r="AB17" i="1"/>
  <c r="AD17" i="1" s="1"/>
  <c r="AA16" i="1"/>
  <c r="Y11" i="5"/>
  <c r="Z12" i="5"/>
  <c r="Z11" i="5" s="1"/>
  <c r="L15" i="1" l="1"/>
  <c r="L14" i="1" s="1"/>
  <c r="AD19" i="1"/>
  <c r="AC22" i="1"/>
  <c r="AC18" i="1" s="1"/>
  <c r="AB22" i="1"/>
  <c r="AB18" i="1" s="1"/>
  <c r="AB16" i="1"/>
  <c r="AC16" i="1"/>
  <c r="AA12" i="5"/>
  <c r="AA11" i="5" s="1"/>
  <c r="T15" i="1" l="1"/>
  <c r="AD22" i="1"/>
  <c r="AD18" i="1" s="1"/>
  <c r="AD16" i="1"/>
  <c r="V15" i="1" l="1"/>
  <c r="U15" i="1"/>
  <c r="T14" i="1"/>
  <c r="V14" i="1" l="1"/>
  <c r="W15" i="1"/>
  <c r="W14" i="1" s="1"/>
  <c r="Y15" i="1"/>
  <c r="Y14" i="1" s="1"/>
  <c r="U14" i="1"/>
  <c r="AA14" i="1" l="1"/>
  <c r="AC14" i="1"/>
  <c r="AB14" i="1"/>
  <c r="AD14" i="1" l="1"/>
</calcChain>
</file>

<file path=xl/sharedStrings.xml><?xml version="1.0" encoding="utf-8"?>
<sst xmlns="http://schemas.openxmlformats.org/spreadsheetml/2006/main" count="397" uniqueCount="166">
  <si>
    <t>Nr.unități</t>
  </si>
  <si>
    <t>Categoria de salarizare</t>
  </si>
  <si>
    <t>%</t>
  </si>
  <si>
    <t>Salariul de funcție</t>
  </si>
  <si>
    <t>Nr. d/o</t>
  </si>
  <si>
    <t>Total ajutorul material</t>
  </si>
  <si>
    <t>nr. de ore</t>
  </si>
  <si>
    <t>p/u o unitate</t>
  </si>
  <si>
    <t>p/u unități aprobate</t>
  </si>
  <si>
    <t>6 = 3 * 5</t>
  </si>
  <si>
    <t>8 = 6 * 7 / 100%</t>
  </si>
  <si>
    <t>13 = 6 * 12 / 100%</t>
  </si>
  <si>
    <t>10 = 6 * 10%</t>
  </si>
  <si>
    <t>9 = 6 + 8</t>
  </si>
  <si>
    <t>11 = 9 * 10 / 100%</t>
  </si>
  <si>
    <t>14 = 9 * 13 / 100%</t>
  </si>
  <si>
    <t>grad</t>
  </si>
  <si>
    <t>numărul de puncte</t>
  </si>
  <si>
    <t>Denumirea subdiviziunii, titlul funcției</t>
  </si>
  <si>
    <t>(Tabelul este elaborat în baza anexei nr.1 la HG nr.755 din 03.07.2006 cu privire la salarizarea personalului din unitățile bugetare specializate în servicii pentru agricultură, alte servicii neraportate la sfera socială și a personalului Serviciului Hidrometeorologic de Stat)</t>
  </si>
  <si>
    <t>(Tabelul este elaborat în baza anexei nr.2 la HG nr.755 din 03.07.2006 cu privire la salarizarea personalului din unitățile bugetare specializate în servicii pentru agricultură, alte servicii neraportate la sfera socială și a personalului Serviciului Hidrometeorologic de Stat)</t>
  </si>
  <si>
    <t>(Tabelul este elaborat în baza anexei nr.3 la HG nr.755 din 03.07.2006 cu privire la salarizarea personalului din unitățile bugetare specializate în servicii pentru agricultură, alte servicii neraportate la sfera socială și a personalului Serviciului Hidrometeorologic de Stat)</t>
  </si>
  <si>
    <t>(Tabelul este elaborat în baza anexei nr.4 la HG nr.755 din 03.07.2006 cu privire la salarizarea personalului din unitățile bugetare specializate în servicii pentru agricultură, alte servicii neraportate la sfera socială și a personalului Serviciului Hidrometeorologic de Stat)</t>
  </si>
  <si>
    <t>(Tabelul este elaborat în baza anexei nr.7 la HG nr.755 din 03.07.2006 cu privire la salarizarea personalului din unitățile bugetare specializate în servicii pentru agricultură, alte servicii neraportate la sfera socială și a personalului Serviciului Hidrometeorologic de Stat)</t>
  </si>
  <si>
    <t>(telefon de contact)</t>
  </si>
  <si>
    <t>Instituţia bugetară (Org 2)</t>
  </si>
  <si>
    <t>14=6*13/100%</t>
  </si>
  <si>
    <t>9 = (6 + 8) * 50% (conform pct.6);  9=6*50% (conform pct.7)</t>
  </si>
  <si>
    <t>Notă:</t>
  </si>
  <si>
    <r>
      <t>Salariu lunar,</t>
    </r>
    <r>
      <rPr>
        <sz val="10"/>
        <color theme="1"/>
        <rFont val="Cambria"/>
        <family val="1"/>
        <charset val="204"/>
        <scheme val="major"/>
      </rPr>
      <t xml:space="preserve"> lei</t>
    </r>
  </si>
  <si>
    <r>
      <t xml:space="preserve">Fondul anual de salarizare, </t>
    </r>
    <r>
      <rPr>
        <sz val="10"/>
        <color theme="1"/>
        <rFont val="Cambria"/>
        <family val="1"/>
        <charset val="204"/>
        <scheme val="major"/>
      </rPr>
      <t>mii lei</t>
    </r>
  </si>
  <si>
    <t xml:space="preserve">Spor p/u vechimea în muncă                10% - 30% din salariul de funcție (pct.5 din HG nr.755/ 03.07.06) </t>
  </si>
  <si>
    <t>Spor p/u categoria de calificare (pct.4 din anexa nr.1 la HG nr.755/ 03.07.06)</t>
  </si>
  <si>
    <t>după caz, diferența de salariu lunară, calculată în condițiile pct.10 din HG nr.755/ 03.07.06</t>
  </si>
  <si>
    <t>indemnizația de conducere (tabelul nr.2 din anexa nr.1 la HG nr.755/ 03.07.06)</t>
  </si>
  <si>
    <t>Total salariul de funcție, lei</t>
  </si>
  <si>
    <t>suma, lei</t>
  </si>
  <si>
    <r>
      <t xml:space="preserve">Premiere trimestrială (pct.6 din HG nr.755/ 03.07.06) </t>
    </r>
    <r>
      <rPr>
        <i/>
        <sz val="10"/>
        <color theme="1"/>
        <rFont val="Cambria"/>
        <family val="1"/>
        <charset val="204"/>
        <scheme val="major"/>
      </rPr>
      <t xml:space="preserve">(se indică necesarul pe an), </t>
    </r>
    <r>
      <rPr>
        <sz val="10"/>
        <color theme="1"/>
        <rFont val="Cambria"/>
        <family val="1"/>
        <charset val="204"/>
        <scheme val="major"/>
      </rPr>
      <t>lei</t>
    </r>
  </si>
  <si>
    <t>Ajutor material (pct.6 din HG nr.755/ 03.08.06), lei</t>
  </si>
  <si>
    <t>Premiu anual            (HG nr.180 / 11.03.13), lei</t>
  </si>
  <si>
    <r>
      <t xml:space="preserve">Contributii de asigurari sociale de stat obligatorii </t>
    </r>
    <r>
      <rPr>
        <sz val="10"/>
        <color theme="1"/>
        <rFont val="Cambria"/>
        <family val="1"/>
        <charset val="204"/>
        <scheme val="major"/>
      </rPr>
      <t>(212100) (23%, anual, mii lei)</t>
    </r>
  </si>
  <si>
    <r>
      <t xml:space="preserve">Prime de asigurare obligatorie de asistenta medicala </t>
    </r>
    <r>
      <rPr>
        <sz val="10"/>
        <color theme="1"/>
        <rFont val="Cambria"/>
        <family val="1"/>
        <charset val="204"/>
        <scheme val="major"/>
      </rPr>
      <t>(212200) (4,5%, anual, mii lei )</t>
    </r>
  </si>
  <si>
    <r>
      <t xml:space="preserve">Cheltuieli de personal </t>
    </r>
    <r>
      <rPr>
        <sz val="10"/>
        <color theme="1"/>
        <rFont val="Cambria"/>
        <family val="1"/>
        <charset val="204"/>
        <scheme val="major"/>
      </rPr>
      <t>total,                              mii lei</t>
    </r>
  </si>
  <si>
    <t>Spor p/u înaltă eficiență în muncă, intensitatea muncii, precum și executarea unor lucrări de import. deosebită sau de urgență (pct.6-7 din HG nr.755/ 03.07.06), lei</t>
  </si>
  <si>
    <t>Supliment 10% - 15% p/u utilizarea substanțelor explozibile în perioada de pregătire, executare și conservare a lucrărilor antigrindină în lunile aprilie-octombrie(pct.2 din anexa nr.2 la HG nr.755/ 03.07.06)</t>
  </si>
  <si>
    <t>Spor 10% - 20% p/u condițiile de influență a radiației de înaltă frecvență în perioada de pregătire, executare și conservare a lucrărilor antigrindină în lunile aprilie-octombrie(pct.4 din anexa nr.2 la HG nr.755/ 03.07.06)</t>
  </si>
  <si>
    <t>Spor p/u grad științific (pct.7 din Condiții unice aprobate prin HG nr.381/ 13.04.06), lei</t>
  </si>
  <si>
    <r>
      <t xml:space="preserve">Premiere trimestrială (pct.3 din anexa nr.2 la HG nr.755/ 03.07.06) </t>
    </r>
    <r>
      <rPr>
        <i/>
        <sz val="10"/>
        <color theme="1"/>
        <rFont val="Cambria"/>
        <family val="1"/>
        <charset val="204"/>
        <scheme val="major"/>
      </rPr>
      <t xml:space="preserve">(se indică necesarul pe an), </t>
    </r>
    <r>
      <rPr>
        <sz val="10"/>
        <color theme="1"/>
        <rFont val="Cambria"/>
        <family val="1"/>
        <charset val="204"/>
        <scheme val="major"/>
      </rPr>
      <t>lei</t>
    </r>
  </si>
  <si>
    <t>Premiu anual            (HG nr.180/ 11.03.13), lei</t>
  </si>
  <si>
    <r>
      <t xml:space="preserve">Contributii de asigurari sociale de stat obligatorii </t>
    </r>
    <r>
      <rPr>
        <sz val="10"/>
        <rFont val="Cambria"/>
        <family val="1"/>
        <charset val="204"/>
        <scheme val="major"/>
      </rPr>
      <t>(212100) (23%, anual, mii lei)</t>
    </r>
  </si>
  <si>
    <r>
      <t xml:space="preserve">Prime de asigurare obligatorie de asistenta medicala </t>
    </r>
    <r>
      <rPr>
        <sz val="10"/>
        <rFont val="Cambria"/>
        <family val="1"/>
        <charset val="204"/>
        <scheme val="major"/>
      </rPr>
      <t>(212200) (4,5%, anual, mii lei )</t>
    </r>
  </si>
  <si>
    <r>
      <t>Cheltuieli de personal</t>
    </r>
    <r>
      <rPr>
        <sz val="10"/>
        <color theme="1"/>
        <rFont val="Cambria"/>
        <family val="1"/>
        <charset val="204"/>
        <scheme val="major"/>
      </rPr>
      <t xml:space="preserve"> total, mii lei</t>
    </r>
  </si>
  <si>
    <r>
      <t xml:space="preserve">Premiere trimestrială (pct.2 din anexa nr.3 la HG nr.755/ 03.07.06) </t>
    </r>
    <r>
      <rPr>
        <i/>
        <sz val="10"/>
        <color theme="1"/>
        <rFont val="Cambria"/>
        <family val="1"/>
        <charset val="204"/>
        <scheme val="major"/>
      </rPr>
      <t xml:space="preserve">(se indică necesarul pe an), </t>
    </r>
    <r>
      <rPr>
        <sz val="10"/>
        <color theme="1"/>
        <rFont val="Cambria"/>
        <family val="1"/>
        <charset val="204"/>
        <scheme val="major"/>
      </rPr>
      <t>lei</t>
    </r>
  </si>
  <si>
    <t>Spor p/u munca prestată în condiții nefavorabile (pct.9 din Condiții unice aprobate prin HG nr.381/ 13.04.06), lei</t>
  </si>
  <si>
    <t>Spor p/u vechimea în muncă                10% - 30% din salariul de funcție (pct.5 din HG nr.755/ 03.07.06), lei</t>
  </si>
  <si>
    <t>Spor p/u scafandri p/u lucru sub presiune înaltă (pct.3 din anexa nr.7 la HG 755/ 03.07.06), lei</t>
  </si>
  <si>
    <t>Spor p/u clasa de calificare (notă la tabel la anexa nr.7 la HG 755/ 03.07.06), lei</t>
  </si>
  <si>
    <r>
      <t xml:space="preserve">Spor p/u scafandri p/u executarea sarcinilor de serviciu sub apă (pct.3 din anexa nr.7 la HG 755/ 03.07.06) </t>
    </r>
    <r>
      <rPr>
        <i/>
        <sz val="10"/>
        <color theme="1"/>
        <rFont val="Cambria"/>
        <family val="1"/>
        <charset val="204"/>
        <scheme val="major"/>
      </rPr>
      <t>(se indică necesarul pe an)</t>
    </r>
    <r>
      <rPr>
        <sz val="10"/>
        <color theme="1"/>
        <rFont val="Cambria"/>
        <family val="1"/>
        <charset val="204"/>
        <scheme val="major"/>
      </rPr>
      <t>, lei</t>
    </r>
  </si>
  <si>
    <r>
      <t xml:space="preserve">Majorarea sporului p/u scafandri p/u executarea sarcinilor de serviciu sub apă (pct.4 din anexa nr.7 la HG 755/ 03.07.06), </t>
    </r>
    <r>
      <rPr>
        <i/>
        <sz val="10"/>
        <color theme="1"/>
        <rFont val="Cambria"/>
        <family val="1"/>
        <charset val="204"/>
        <scheme val="major"/>
      </rPr>
      <t>(se indică necesarul pe an)</t>
    </r>
    <r>
      <rPr>
        <sz val="10"/>
        <color theme="1"/>
        <rFont val="Cambria"/>
        <family val="1"/>
        <charset val="204"/>
        <scheme val="major"/>
      </rPr>
      <t>, lei</t>
    </r>
  </si>
  <si>
    <r>
      <t xml:space="preserve">Plata pe oră p/u scufundările de antrenament și de calificare, inclusiv în camerele de decompresiune (pct.6 din anexa nr.7 la HG 755/ 03.07.06), </t>
    </r>
    <r>
      <rPr>
        <i/>
        <sz val="10"/>
        <color theme="1"/>
        <rFont val="Cambria"/>
        <family val="1"/>
        <charset val="204"/>
        <scheme val="major"/>
      </rPr>
      <t>(se indică necesarul pe an),</t>
    </r>
    <r>
      <rPr>
        <sz val="10"/>
        <color theme="1"/>
        <rFont val="Cambria"/>
        <family val="1"/>
        <charset val="204"/>
        <scheme val="major"/>
      </rPr>
      <t xml:space="preserve"> lei</t>
    </r>
  </si>
  <si>
    <t>Recompensă unică în funcție de numărul de ore lucrate sub apă de la începutul activității de scafandru (pct.7 din anexa nr.7 la HG 755/ 03.07.06), lei</t>
  </si>
  <si>
    <t>plata p/u o oră, lei</t>
  </si>
  <si>
    <r>
      <rPr>
        <b/>
        <sz val="10"/>
        <color theme="1"/>
        <rFont val="Cambria"/>
        <family val="1"/>
        <charset val="204"/>
        <scheme val="major"/>
      </rPr>
      <t>Salariu lunar</t>
    </r>
    <r>
      <rPr>
        <sz val="10"/>
        <color theme="1"/>
        <rFont val="Cambria"/>
        <family val="1"/>
        <charset val="204"/>
        <scheme val="major"/>
      </rPr>
      <t>, lei</t>
    </r>
  </si>
  <si>
    <t>12 = (9 + 11) * 50% (conform pct.6);  12=(9+14)*50% (conform pct.7)</t>
  </si>
  <si>
    <t>11 = (6 * 10 / 100%)</t>
  </si>
  <si>
    <t>18 =                                (17 - 16) * 4 trimestre</t>
  </si>
  <si>
    <t>19= 17 - 16</t>
  </si>
  <si>
    <t>21 = 6</t>
  </si>
  <si>
    <t xml:space="preserve">13 = 6 + 8 + 9 + 11 + 12 </t>
  </si>
  <si>
    <t>14 =                                (13 - 12) * 4 trimestre</t>
  </si>
  <si>
    <t>15= 13- 12</t>
  </si>
  <si>
    <t>17= 6</t>
  </si>
  <si>
    <t>22 = (21+18) / 12 luni</t>
  </si>
  <si>
    <t>18 =( 17 +14)/ 12 luni</t>
  </si>
  <si>
    <t xml:space="preserve">15 = 6 + 8 + 9 + 11 + 13 + 14 </t>
  </si>
  <si>
    <t>16 = (15 - 14) * 2 luni</t>
  </si>
  <si>
    <t>17 = 15 - 14</t>
  </si>
  <si>
    <t>19 = 6</t>
  </si>
  <si>
    <t>20 =( 19+16) / 12 luni</t>
  </si>
  <si>
    <t>9 = (6 + 8) * 50% (conform pct.6);  9=6*50%  (conform pct.7)</t>
  </si>
  <si>
    <t>20 = 9 + 11 + 12 + 14 + 16 + 18+19</t>
  </si>
  <si>
    <t>24 = 9</t>
  </si>
  <si>
    <t>25 = (24+21) / 12 luni</t>
  </si>
  <si>
    <t>9 =(6+8)*50% (conform pct.6);  9=6*50% (conform pct.7)</t>
  </si>
  <si>
    <t>________________________________________________________</t>
  </si>
  <si>
    <t>(denumirea)</t>
  </si>
  <si>
    <t>coduri</t>
  </si>
  <si>
    <t>Org2</t>
  </si>
  <si>
    <t>Org1</t>
  </si>
  <si>
    <t>P3</t>
  </si>
  <si>
    <t>Alte condiții de salarizare specificate în Condiții unice* aprobate prin HG nr.381/ 13.04.2006 (pct.2 din HG 755/ 03.07.06)</t>
  </si>
  <si>
    <t>F1-F3</t>
  </si>
  <si>
    <t>P1-P2</t>
  </si>
  <si>
    <t>………..</t>
  </si>
  <si>
    <t>b) muncitori (pa)</t>
  </si>
  <si>
    <t>a) funcţionari, slujbaşi, specialişti de profil (ps)</t>
  </si>
  <si>
    <t>Impactul premiului anual şi a premierii trimestriale asupra mărimii indemnizației de concediu, lei</t>
  </si>
  <si>
    <t>Alte condiții de salarizare* specificate în HG nr.381/ 13.04.2006 (pct.2 din HG 755/ 03.07.06)</t>
  </si>
  <si>
    <t>inclusiv ajutorul material, care nu se supune calculării contribuțiilor de asigurări sociale de stat obligatorii**</t>
  </si>
  <si>
    <t>21 = (20 - 19) * 2 luni</t>
  </si>
  <si>
    <t>22 = 20-19</t>
  </si>
  <si>
    <t>27= (20 * 12 luni + 21 + 22 + 24 + 25+26) / 1000 lei</t>
  </si>
  <si>
    <t>28 = (27 - 23 / 1000 lei) * 23%</t>
  </si>
  <si>
    <t>30=27+28+29</t>
  </si>
  <si>
    <r>
      <t>Plăţi cu caracter stimulator*** (pct.17 din Condiții unice aprobate prin  HG nr.381/ 13.04.06)</t>
    </r>
    <r>
      <rPr>
        <i/>
        <sz val="10"/>
        <color theme="1"/>
        <rFont val="Cambria"/>
        <family val="1"/>
        <charset val="204"/>
        <scheme val="major"/>
      </rPr>
      <t>(se indică necesarul pe an)</t>
    </r>
    <r>
      <rPr>
        <sz val="10"/>
        <color theme="1"/>
        <rFont val="Cambria"/>
        <family val="1"/>
        <charset val="204"/>
        <scheme val="major"/>
      </rPr>
      <t>, lei</t>
    </r>
  </si>
  <si>
    <t>24 = (17* 12 luni + 18 + 19 + 21 + 22+23) / 1000 lei</t>
  </si>
  <si>
    <t>25= (24 - 20 / 1000 lei) * 23%</t>
  </si>
  <si>
    <t>27=24+25+26</t>
  </si>
  <si>
    <t xml:space="preserve">17 = 6 + 8 + 9 +( 11*6luni/12luni) + (13*6luni /12luni) +15 + 16 </t>
  </si>
  <si>
    <t>20 = (13 * 12 luni + 14 + 15 + 17 + 18+19) / 1000 lei</t>
  </si>
  <si>
    <t>22 = (15* 12 luni + 16 + 17 + 19 + 20+21) / 1000 lei</t>
  </si>
  <si>
    <t>23 = (22 - 18 / 1000 lei) * 23%</t>
  </si>
  <si>
    <t>25 = 22 + 23 + 24</t>
  </si>
  <si>
    <t>salariu de bază/funcție cnf categoriei de salarizare, lei</t>
  </si>
  <si>
    <t>29 = 27* 4.5%</t>
  </si>
  <si>
    <r>
      <t xml:space="preserve">Salariu de bază/ funcție, </t>
    </r>
    <r>
      <rPr>
        <sz val="10"/>
        <color theme="1"/>
        <rFont val="Cambria"/>
        <family val="1"/>
        <charset val="204"/>
        <scheme val="major"/>
      </rPr>
      <t>lei</t>
    </r>
  </si>
  <si>
    <t>26 = 24 * 4.5%</t>
  </si>
  <si>
    <r>
      <t xml:space="preserve">Prime de asigurare obligatorie de asistenta medicala </t>
    </r>
    <r>
      <rPr>
        <sz val="10"/>
        <rFont val="Cambria"/>
        <family val="1"/>
        <charset val="204"/>
        <scheme val="major"/>
      </rPr>
      <t>(212200) (4,5%, anual, mii lei)</t>
    </r>
  </si>
  <si>
    <t>22 = 20 * 4.5%</t>
  </si>
  <si>
    <t>21 = (20- 16 / 1000 lei) * 23%</t>
  </si>
  <si>
    <t>23=20+21+22</t>
  </si>
  <si>
    <r>
      <t xml:space="preserve">Salariu de bază/funcție, </t>
    </r>
    <r>
      <rPr>
        <sz val="10"/>
        <color theme="1"/>
        <rFont val="Cambria"/>
        <family val="1"/>
        <charset val="204"/>
        <scheme val="major"/>
      </rPr>
      <t>lei</t>
    </r>
  </si>
  <si>
    <t>doctor habilitat</t>
  </si>
  <si>
    <t>24 = 22 * 4.5%</t>
  </si>
  <si>
    <t>Calculul fondului anual de salarizare p/u personalul Serviciului salvatori-scafandri pentru anul 2019</t>
  </si>
  <si>
    <t xml:space="preserve">Alte plati indicate la col.15 și 16: </t>
  </si>
  <si>
    <t>Baza legala ptr platile stabilite la col.15 și 16:</t>
  </si>
  <si>
    <t>Exemplu</t>
  </si>
  <si>
    <t>1. *Sub tabel se specifică sporurile şi suplimentele, sau alte plăţi, indicate în coloanele 15 și 16, și  se indică pct. din HG 381/ 13.04.06, prin care este stabilită plata respectivă pentru fiecare titlu de funcţie/persoană în parte.</t>
  </si>
  <si>
    <t>2.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</si>
  <si>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3. ***Coloana respectivă se va completa doar de instituţiile care, conform Regulamentelor interne ale instituţiilor cu privire la achitarea plăţilor la salariu cu cacarter stimulator, au dreptul să repartizeze o parte din resursele colectate la retribuirea muncii. Atenţionăm că, mărimea acestor plăţi nu pote depăşi salariul de funcţie+sporul pentru vechime în muncă.</t>
  </si>
  <si>
    <t>1. *Sub tabel se specifică sporurile şi suplimentele, sau alte plăţi, indicate în coloanele 12 și 13, și  se indică pct. din HG 381/ 13.04.06, prin care este stabilită plata respectivă pentru fiecare titlu de funcţie/persoană în parte.</t>
  </si>
  <si>
    <t>3 ***Coloana respectivă se va completa doar de instituţiile care, conform Regulamentelor interne ale instituţiilor cu privire la achitarea plăţilor la salariu cu cacarter stimulator, au dreptul să repartizeze o parte din resursele colectate la retribuirea muncii. Atenţionăm că, mărimea acestor plăţi nu pote depăşi salariul de funcţie+sporul pentru vechime în muncă.</t>
  </si>
  <si>
    <t>2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</si>
  <si>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 xml:space="preserve">Alte plati indicate la col.12 și 13: </t>
  </si>
  <si>
    <t>Baza legala ptr platile stabilite la col.12 și 13:</t>
  </si>
  <si>
    <t>Calculul fondului anual de salarizare p/u personalul Serviciului Hidrometeorologic de Stat  pentru anul 2019</t>
  </si>
  <si>
    <t>1. *Sub tabel se specifică sporurile şi suplimentele, sau alte plăţi, indicate în coloanele 10 și 11, și  se indică pct. din HG 381/ 13.04.06, prin care este stabilită plata respectivă pentru fiecare titlu de funcţie/persoană în parte.</t>
  </si>
  <si>
    <t xml:space="preserve">Alte plati indicate la col.10 și 11: </t>
  </si>
  <si>
    <t>Baza legala ptr platile stabilite la col.10 și 11:</t>
  </si>
  <si>
    <t>Calculul fondului anual de salarizare p/u personalul Serviciului special p/u influențe active asupra proceselor hidrometeorologice pentru anul 2019</t>
  </si>
  <si>
    <t>1. *Sub tabel se specifică sporurile şi suplimentele, sau alte plăţi, indicate în coloanele 14 și 15, și  se indică pct. din HG 381/ 13.04.06, prin care este stabilită plata respectivă pentru fiecare titlu de funcţie/persoană în parte.</t>
  </si>
  <si>
    <t xml:space="preserve">Alte plati indicate la col.14 și 15: </t>
  </si>
  <si>
    <t>Baza legala ptr platile stabilite la col.14 și 15:</t>
  </si>
  <si>
    <t xml:space="preserve">Alte plati indicate la col.17 și 18: </t>
  </si>
  <si>
    <t>Baza legala ptr platile stabilite la col.17 și 18:</t>
  </si>
  <si>
    <t>1. *Sub tabel se specifică sporurile şi suplimentele, sau alte plăţi, indicate în coloanele 17 și 18, și  se indică pct. din HG 381/ 13.04.06, prin care este stabilită plata respectivă pentru fiecare titlu de funcţie/persoană în parte.</t>
  </si>
  <si>
    <t>Conducătorul autorității/ instituției:</t>
  </si>
  <si>
    <t>(nume, prenume)</t>
  </si>
  <si>
    <t>(semnătura)</t>
  </si>
  <si>
    <t>Datele de contact al executorului:</t>
  </si>
  <si>
    <t>(adresa electronică)</t>
  </si>
  <si>
    <t>Calculul fondului anual de salarizare p/u personalul de specialitate și muncitoresc din subdiviziunile Agenției Naționale p/u Siguranța Alimentelor pentru anul 2019</t>
  </si>
  <si>
    <t>Calculul fondului anual de salarizare p/u personalul Comisiei de Stat p/u Testarea Soiurilor de Plante pentru anul 2019</t>
  </si>
  <si>
    <t>17=6+8+9+10+12+14+16</t>
  </si>
  <si>
    <t>20= 18*19</t>
  </si>
  <si>
    <t>22=20*21 /100%</t>
  </si>
  <si>
    <t>25=23*24*50%</t>
  </si>
  <si>
    <t>27=17* 2 luni</t>
  </si>
  <si>
    <t>30= 6</t>
  </si>
  <si>
    <t>28=17+(20+22+25)/12</t>
  </si>
  <si>
    <t>31=(20+22+25+27+30)/ 12 luni</t>
  </si>
  <si>
    <t>33=(17*12 luni+20+22+25+26+27+28+30+31+32)/ 1000 lei</t>
  </si>
  <si>
    <t>34=(33-29/ 1000 lei)*23%</t>
  </si>
  <si>
    <t>35=33*4.5%</t>
  </si>
  <si>
    <t>36=33+34+35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</si>
</sst>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 &quot;puncte&quot;"/>
    <numFmt numFmtId="166" formatCode="#\ &quot;ore&quot;"/>
    <numFmt numFmtId="167" formatCode="##0\ &quot;ore&quot;"/>
    <numFmt numFmtId="168" formatCode="#\ &quot;lei/h&quot;"/>
    <numFmt numFmtId="169" formatCode="#,##0.0"/>
  </numFmts>
  <fonts count="19" x14ac:knownFonts="1">
    <font>
      <sz val="11"/>
      <color theme="1"/>
      <name val="Calibri"/>
      <family val="2"/>
      <scheme val="minor"/>
    </font>
    <font>
      <b/>
      <sz val="10"/>
      <name val="Cambria"/>
      <family val="1"/>
      <charset val="204"/>
      <scheme val="major"/>
    </font>
    <font>
      <sz val="10"/>
      <name val="Cambria"/>
      <family val="1"/>
      <charset val="204"/>
      <scheme val="major"/>
    </font>
    <font>
      <sz val="10"/>
      <color theme="1"/>
      <name val="Cambria"/>
      <family val="1"/>
      <charset val="204"/>
      <scheme val="major"/>
    </font>
    <font>
      <b/>
      <sz val="10"/>
      <color theme="1"/>
      <name val="Cambria"/>
      <family val="1"/>
      <charset val="204"/>
      <scheme val="major"/>
    </font>
    <font>
      <sz val="8"/>
      <color theme="1"/>
      <name val="Cambria"/>
      <family val="1"/>
      <charset val="204"/>
      <scheme val="major"/>
    </font>
    <font>
      <b/>
      <i/>
      <sz val="10"/>
      <color theme="1"/>
      <name val="Cambria"/>
      <family val="1"/>
      <charset val="204"/>
      <scheme val="major"/>
    </font>
    <font>
      <sz val="8"/>
      <name val="Cambria"/>
      <family val="1"/>
      <charset val="204"/>
      <scheme val="major"/>
    </font>
    <font>
      <i/>
      <sz val="10"/>
      <color theme="1"/>
      <name val="Cambria"/>
      <family val="1"/>
      <charset val="204"/>
      <scheme val="major"/>
    </font>
    <font>
      <sz val="12"/>
      <color theme="1"/>
      <name val="Cambria"/>
      <family val="1"/>
      <charset val="204"/>
      <scheme val="major"/>
    </font>
    <font>
      <b/>
      <sz val="12"/>
      <color theme="1"/>
      <name val="Cambria"/>
      <family val="1"/>
      <charset val="204"/>
      <scheme val="major"/>
    </font>
    <font>
      <sz val="10"/>
      <name val="Cambria"/>
      <family val="1"/>
      <scheme val="major"/>
    </font>
    <font>
      <sz val="10"/>
      <color theme="1"/>
      <name val="Cambria"/>
      <family val="1"/>
      <scheme val="major"/>
    </font>
    <font>
      <b/>
      <sz val="10"/>
      <color theme="1"/>
      <name val="Cambria"/>
      <family val="1"/>
      <scheme val="major"/>
    </font>
    <font>
      <i/>
      <sz val="10"/>
      <color theme="1"/>
      <name val="Cambria"/>
      <family val="1"/>
      <scheme val="major"/>
    </font>
    <font>
      <b/>
      <sz val="10"/>
      <name val="Cambria"/>
      <family val="1"/>
      <scheme val="major"/>
    </font>
    <font>
      <vertAlign val="subscript"/>
      <sz val="10"/>
      <name val="Cambria"/>
      <family val="1"/>
      <charset val="204"/>
      <scheme val="major"/>
    </font>
    <font>
      <sz val="11"/>
      <name val="Calibri"/>
      <family val="2"/>
      <scheme val="minor"/>
    </font>
    <font>
      <sz val="8"/>
      <color rgb="FFFF0000"/>
      <name val="Cambria"/>
      <family val="1"/>
      <charset val="204"/>
      <scheme val="major"/>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3">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style="hair">
        <color auto="1"/>
      </right>
      <top style="hair">
        <color auto="1"/>
      </top>
      <bottom/>
      <diagonal/>
    </border>
    <border>
      <left style="hair">
        <color auto="1"/>
      </left>
      <right style="hair">
        <color auto="1"/>
      </right>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right/>
      <top style="hair">
        <color auto="1"/>
      </top>
      <bottom/>
      <diagonal/>
    </border>
    <border>
      <left/>
      <right/>
      <top/>
      <bottom style="hair">
        <color auto="1"/>
      </bottom>
      <diagonal/>
    </border>
  </borders>
  <cellStyleXfs count="1">
    <xf numFmtId="0" fontId="0" fillId="0" borderId="0"/>
  </cellStyleXfs>
  <cellXfs count="199">
    <xf numFmtId="0" fontId="0" fillId="0" borderId="0" xfId="0"/>
    <xf numFmtId="0" fontId="1" fillId="0" borderId="0" xfId="0" applyFont="1" applyFill="1" applyAlignment="1">
      <alignment horizontal="left" vertical="center" wrapText="1"/>
    </xf>
    <xf numFmtId="0" fontId="2" fillId="0" borderId="0" xfId="0" applyFont="1" applyFill="1" applyAlignment="1">
      <alignment horizontal="center" vertical="center"/>
    </xf>
    <xf numFmtId="0" fontId="2" fillId="0" borderId="0" xfId="0" applyFont="1" applyFill="1"/>
    <xf numFmtId="0" fontId="3" fillId="0" borderId="0" xfId="0" applyFont="1" applyBorder="1"/>
    <xf numFmtId="0" fontId="3" fillId="0" borderId="0" xfId="0" applyFont="1"/>
    <xf numFmtId="0" fontId="3" fillId="0" borderId="0" xfId="0" applyFont="1" applyBorder="1" applyAlignment="1"/>
    <xf numFmtId="0" fontId="3" fillId="0" borderId="0" xfId="0" applyFont="1" applyBorder="1" applyAlignment="1">
      <alignment horizontal="center"/>
    </xf>
    <xf numFmtId="0" fontId="3" fillId="0" borderId="0" xfId="0" applyFont="1" applyAlignment="1">
      <alignment horizontal="left" wrapText="1"/>
    </xf>
    <xf numFmtId="49" fontId="4" fillId="0" borderId="0" xfId="0" applyNumberFormat="1" applyFont="1"/>
    <xf numFmtId="49" fontId="3" fillId="0" borderId="0" xfId="0" applyNumberFormat="1" applyFont="1" applyFill="1" applyBorder="1"/>
    <xf numFmtId="0" fontId="3" fillId="0" borderId="0" xfId="0" applyFont="1" applyFill="1" applyBorder="1"/>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2" borderId="1" xfId="0" applyFont="1" applyFill="1" applyBorder="1" applyAlignment="1" applyProtection="1">
      <alignment horizontal="center" vertical="center" wrapText="1"/>
      <protection locked="0"/>
    </xf>
    <xf numFmtId="0" fontId="5" fillId="0" borderId="0" xfId="0" applyFont="1" applyBorder="1" applyAlignment="1">
      <alignment horizontal="center" vertical="center" wrapText="1"/>
    </xf>
    <xf numFmtId="0" fontId="5" fillId="0" borderId="0" xfId="0" applyFont="1" applyAlignment="1">
      <alignment horizontal="center" vertical="center" wrapText="1"/>
    </xf>
    <xf numFmtId="0" fontId="2" fillId="0" borderId="0" xfId="0" applyFont="1" applyBorder="1" applyAlignment="1"/>
    <xf numFmtId="0" fontId="2" fillId="0" borderId="0" xfId="0" applyFont="1" applyBorder="1" applyAlignment="1">
      <alignment horizontal="center"/>
    </xf>
    <xf numFmtId="0" fontId="2" fillId="0" borderId="0" xfId="0" applyFont="1"/>
    <xf numFmtId="0" fontId="2" fillId="0" borderId="0" xfId="0" applyFont="1" applyBorder="1"/>
    <xf numFmtId="0" fontId="2" fillId="0" borderId="0" xfId="0" applyFont="1" applyAlignment="1">
      <alignment horizontal="center" vertical="top"/>
    </xf>
    <xf numFmtId="0" fontId="2" fillId="0" borderId="0" xfId="0" applyFont="1" applyAlignment="1">
      <alignment vertical="top"/>
    </xf>
    <xf numFmtId="0" fontId="2" fillId="0" borderId="0" xfId="0" applyFont="1" applyAlignment="1">
      <alignment horizontal="left" vertical="top" wrapText="1"/>
    </xf>
    <xf numFmtId="0" fontId="2" fillId="0" borderId="0" xfId="0" applyFont="1" applyBorder="1" applyAlignment="1">
      <alignment vertical="top"/>
    </xf>
    <xf numFmtId="0" fontId="6" fillId="0" borderId="0" xfId="0" applyFont="1" applyBorder="1" applyAlignment="1">
      <alignment vertical="top" wrapText="1"/>
    </xf>
    <xf numFmtId="0" fontId="6" fillId="0" borderId="0" xfId="0" applyFont="1" applyAlignment="1">
      <alignment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xf numFmtId="0" fontId="1" fillId="0" borderId="0" xfId="0" applyFont="1" applyAlignment="1">
      <alignment horizontal="center"/>
    </xf>
    <xf numFmtId="0" fontId="2" fillId="0" borderId="0" xfId="0" applyFont="1" applyAlignment="1">
      <alignment wrapText="1"/>
    </xf>
    <xf numFmtId="0" fontId="3" fillId="0" borderId="0" xfId="0" applyFont="1" applyAlignment="1">
      <alignment wrapText="1"/>
    </xf>
    <xf numFmtId="0" fontId="4"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xf numFmtId="0" fontId="2" fillId="0" borderId="0" xfId="0" applyFont="1" applyAlignment="1">
      <alignment horizontal="left" wrapText="1"/>
    </xf>
    <xf numFmtId="0" fontId="2" fillId="0" borderId="0" xfId="0" applyFont="1" applyBorder="1" applyAlignment="1">
      <alignment horizontal="center" vertical="top"/>
    </xf>
    <xf numFmtId="0" fontId="9" fillId="0" borderId="0" xfId="0" applyFont="1"/>
    <xf numFmtId="0" fontId="3" fillId="0" borderId="4" xfId="0" applyFont="1" applyBorder="1"/>
    <xf numFmtId="0" fontId="4" fillId="0" borderId="0" xfId="0" applyFont="1" applyAlignment="1">
      <alignment vertical="top" wrapText="1"/>
    </xf>
    <xf numFmtId="0" fontId="4" fillId="0" borderId="0" xfId="0" applyFont="1" applyAlignment="1">
      <alignment horizontal="left" vertical="top" wrapText="1"/>
    </xf>
    <xf numFmtId="0" fontId="9" fillId="0" borderId="0" xfId="0" applyFont="1" applyAlignment="1">
      <alignment vertical="center"/>
    </xf>
    <xf numFmtId="0" fontId="8" fillId="0" borderId="0" xfId="0" applyFont="1" applyBorder="1" applyAlignment="1">
      <alignment vertical="center" wrapText="1"/>
    </xf>
    <xf numFmtId="0" fontId="8" fillId="0" borderId="0" xfId="0" applyFont="1" applyAlignment="1">
      <alignment vertical="center" wrapText="1"/>
    </xf>
    <xf numFmtId="0" fontId="2" fillId="0" borderId="1" xfId="0" applyFont="1" applyBorder="1" applyAlignment="1">
      <alignment horizontal="center" vertical="center" wrapText="1"/>
    </xf>
    <xf numFmtId="0" fontId="9" fillId="0" borderId="0" xfId="0" applyFont="1" applyAlignment="1">
      <alignment horizontal="center" vertical="center"/>
    </xf>
    <xf numFmtId="0" fontId="6" fillId="0" borderId="0" xfId="0" applyFont="1" applyBorder="1" applyAlignment="1">
      <alignment horizontal="center" vertical="center" wrapText="1"/>
    </xf>
    <xf numFmtId="0" fontId="6" fillId="0" borderId="0" xfId="0" applyFont="1" applyAlignment="1">
      <alignment horizontal="center" vertical="center" wrapText="1"/>
    </xf>
    <xf numFmtId="0" fontId="8" fillId="0" borderId="0" xfId="0" applyFont="1" applyBorder="1" applyAlignment="1">
      <alignment horizontal="center" vertical="center" wrapText="1"/>
    </xf>
    <xf numFmtId="0" fontId="8" fillId="0" borderId="0" xfId="0" applyFont="1" applyAlignment="1">
      <alignment horizontal="center" vertical="center" wrapText="1"/>
    </xf>
    <xf numFmtId="49" fontId="1" fillId="0" borderId="0" xfId="0" applyNumberFormat="1" applyFont="1" applyBorder="1" applyAlignment="1">
      <alignment horizontal="center"/>
    </xf>
    <xf numFmtId="0" fontId="3" fillId="0" borderId="1" xfId="0" applyFont="1" applyBorder="1" applyAlignment="1">
      <alignment horizontal="center" vertical="center" wrapText="1"/>
    </xf>
    <xf numFmtId="0" fontId="2" fillId="0" borderId="0" xfId="0" applyFont="1" applyFill="1" applyAlignment="1">
      <alignment horizontal="left" vertical="center" wrapText="1"/>
    </xf>
    <xf numFmtId="0" fontId="8" fillId="0" borderId="0" xfId="0" applyFont="1" applyAlignment="1">
      <alignment horizontal="center" vertical="center"/>
    </xf>
    <xf numFmtId="0" fontId="2" fillId="0" borderId="0" xfId="0" applyFont="1" applyFill="1" applyAlignment="1">
      <alignment horizontal="left" vertical="top" wrapText="1"/>
    </xf>
    <xf numFmtId="0" fontId="8" fillId="0" borderId="0" xfId="0" applyFont="1" applyBorder="1" applyAlignment="1">
      <alignment horizontal="center" vertical="center" wrapText="1"/>
    </xf>
    <xf numFmtId="0" fontId="2" fillId="0" borderId="1" xfId="0" applyFont="1" applyBorder="1" applyAlignment="1">
      <alignment horizontal="center"/>
    </xf>
    <xf numFmtId="0" fontId="1" fillId="0" borderId="0" xfId="0" applyFont="1" applyAlignment="1">
      <alignment horizontal="center"/>
    </xf>
    <xf numFmtId="0" fontId="3" fillId="0" borderId="1" xfId="0" applyFont="1" applyBorder="1"/>
    <xf numFmtId="0" fontId="2" fillId="0" borderId="0" xfId="0" applyFont="1" applyBorder="1" applyAlignment="1">
      <alignment horizontal="center"/>
    </xf>
    <xf numFmtId="0" fontId="1" fillId="0" borderId="0" xfId="0" applyFont="1" applyAlignment="1"/>
    <xf numFmtId="0" fontId="5" fillId="0" borderId="12" xfId="0" applyFont="1" applyBorder="1" applyAlignment="1">
      <alignment horizontal="center" vertical="top" wrapText="1"/>
    </xf>
    <xf numFmtId="0" fontId="3" fillId="0" borderId="1" xfId="0" applyFont="1" applyBorder="1" applyAlignment="1">
      <alignment wrapText="1"/>
    </xf>
    <xf numFmtId="0" fontId="2" fillId="0" borderId="0" xfId="0" applyFont="1" applyFill="1" applyAlignment="1">
      <alignment wrapText="1"/>
    </xf>
    <xf numFmtId="0" fontId="2" fillId="0" borderId="0" xfId="0" applyFont="1" applyFill="1" applyAlignment="1">
      <alignment vertical="center" wrapText="1"/>
    </xf>
    <xf numFmtId="0" fontId="3" fillId="0" borderId="12" xfId="0" applyFont="1" applyBorder="1"/>
    <xf numFmtId="0" fontId="3" fillId="0" borderId="12" xfId="0" applyFont="1" applyBorder="1" applyAlignment="1">
      <alignment wrapText="1"/>
    </xf>
    <xf numFmtId="0" fontId="2" fillId="0" borderId="0" xfId="0" applyFont="1" applyFill="1" applyAlignment="1">
      <alignment horizontal="left" vertical="center" wrapText="1"/>
    </xf>
    <xf numFmtId="0" fontId="1" fillId="0" borderId="0" xfId="0" applyFont="1" applyAlignment="1">
      <alignment horizontal="center"/>
    </xf>
    <xf numFmtId="0" fontId="2" fillId="0" borderId="0" xfId="0" applyFont="1" applyFill="1" applyAlignment="1">
      <alignment horizontal="left" vertical="top" wrapText="1"/>
    </xf>
    <xf numFmtId="0" fontId="8" fillId="0" borderId="0" xfId="0" applyFont="1" applyAlignment="1">
      <alignment horizontal="center" vertical="center"/>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Fill="1" applyBorder="1" applyAlignment="1">
      <alignment horizontal="center" vertical="center" wrapText="1"/>
    </xf>
    <xf numFmtId="0" fontId="7" fillId="2" borderId="3" xfId="0" applyFont="1" applyFill="1" applyBorder="1" applyAlignment="1" applyProtection="1">
      <alignment horizontal="center" vertical="center" wrapText="1"/>
      <protection locked="0"/>
    </xf>
    <xf numFmtId="0" fontId="3" fillId="3" borderId="1" xfId="0" applyFont="1" applyFill="1" applyBorder="1" applyAlignment="1">
      <alignment horizontal="left" vertical="center" wrapText="1"/>
    </xf>
    <xf numFmtId="0" fontId="3" fillId="3" borderId="1" xfId="0" applyFont="1" applyFill="1" applyBorder="1"/>
    <xf numFmtId="0" fontId="3" fillId="3" borderId="0" xfId="0" applyFont="1" applyFill="1" applyBorder="1"/>
    <xf numFmtId="0" fontId="3" fillId="3" borderId="0" xfId="0" applyFont="1" applyFill="1"/>
    <xf numFmtId="9" fontId="3" fillId="0" borderId="0" xfId="0" applyNumberFormat="1" applyFont="1" applyBorder="1"/>
    <xf numFmtId="10" fontId="3" fillId="0" borderId="0" xfId="0" applyNumberFormat="1" applyFont="1" applyBorder="1"/>
    <xf numFmtId="0" fontId="12" fillId="0" borderId="0" xfId="0" applyFont="1" applyBorder="1" applyAlignment="1">
      <alignment horizontal="right"/>
    </xf>
    <xf numFmtId="167" fontId="3" fillId="0" borderId="0" xfId="0" applyNumberFormat="1" applyFont="1" applyBorder="1"/>
    <xf numFmtId="0" fontId="14" fillId="0" borderId="0" xfId="0" applyFont="1" applyBorder="1" applyAlignment="1">
      <alignment vertical="center"/>
    </xf>
    <xf numFmtId="0" fontId="14" fillId="0" borderId="0" xfId="0" applyFont="1" applyBorder="1"/>
    <xf numFmtId="0" fontId="3" fillId="0" borderId="0" xfId="0" applyFont="1" applyBorder="1" applyAlignment="1">
      <alignment horizontal="right"/>
    </xf>
    <xf numFmtId="0" fontId="3" fillId="2" borderId="0" xfId="0" applyFont="1" applyFill="1" applyBorder="1" applyAlignment="1" applyProtection="1">
      <alignment vertical="center" wrapText="1"/>
      <protection locked="0"/>
    </xf>
    <xf numFmtId="0" fontId="12" fillId="3" borderId="1" xfId="0" applyFont="1" applyFill="1" applyBorder="1" applyAlignment="1">
      <alignment horizontal="right" wrapText="1"/>
    </xf>
    <xf numFmtId="0" fontId="12" fillId="3" borderId="1" xfId="0" applyFont="1" applyFill="1" applyBorder="1" applyAlignment="1">
      <alignment horizontal="right"/>
    </xf>
    <xf numFmtId="0" fontId="3" fillId="3" borderId="1" xfId="0" applyFont="1" applyFill="1" applyBorder="1" applyAlignment="1">
      <alignment horizontal="center" vertical="center" wrapText="1"/>
    </xf>
    <xf numFmtId="0" fontId="3" fillId="3" borderId="0" xfId="0" applyFont="1" applyFill="1" applyAlignment="1">
      <alignment horizontal="center" vertical="center" wrapText="1"/>
    </xf>
    <xf numFmtId="9" fontId="2" fillId="0" borderId="0" xfId="0" applyNumberFormat="1" applyFont="1" applyFill="1" applyAlignment="1">
      <alignment horizontal="center" vertical="center"/>
    </xf>
    <xf numFmtId="0" fontId="3" fillId="3" borderId="0" xfId="0" applyFont="1" applyFill="1" applyBorder="1" applyAlignment="1">
      <alignment horizontal="center" vertical="center" wrapText="1"/>
    </xf>
    <xf numFmtId="0" fontId="12" fillId="3" borderId="1" xfId="0" applyFont="1" applyFill="1" applyBorder="1"/>
    <xf numFmtId="0" fontId="2" fillId="0" borderId="0" xfId="0" applyFont="1" applyFill="1" applyAlignment="1">
      <alignment horizontal="left" vertical="top" wrapText="1"/>
    </xf>
    <xf numFmtId="0" fontId="2" fillId="0" borderId="0" xfId="0" applyFont="1" applyFill="1" applyAlignment="1">
      <alignment horizontal="left" vertical="center" wrapText="1"/>
    </xf>
    <xf numFmtId="0" fontId="3" fillId="0" borderId="1" xfId="0" applyFont="1" applyBorder="1"/>
    <xf numFmtId="0" fontId="16" fillId="0" borderId="0" xfId="0" applyFont="1" applyFill="1" applyAlignment="1">
      <alignment wrapText="1"/>
    </xf>
    <xf numFmtId="0" fontId="17" fillId="0" borderId="0" xfId="0" applyFont="1"/>
    <xf numFmtId="0" fontId="2" fillId="0" borderId="0" xfId="0" applyFont="1" applyFill="1" applyAlignment="1">
      <alignment vertical="top" wrapText="1"/>
    </xf>
    <xf numFmtId="0" fontId="2" fillId="0" borderId="0" xfId="0" applyFont="1" applyFill="1" applyBorder="1" applyAlignment="1">
      <alignment wrapText="1"/>
    </xf>
    <xf numFmtId="0" fontId="2" fillId="0" borderId="0" xfId="0" applyFont="1" applyFill="1" applyAlignment="1"/>
    <xf numFmtId="0" fontId="2" fillId="0" borderId="0" xfId="0" applyFont="1" applyFill="1" applyAlignment="1">
      <alignment horizontal="right" vertical="center" wrapText="1"/>
    </xf>
    <xf numFmtId="0" fontId="2" fillId="0" borderId="0" xfId="0" applyFont="1" applyFill="1" applyBorder="1" applyAlignment="1">
      <alignment vertical="center" wrapText="1"/>
    </xf>
    <xf numFmtId="0" fontId="2" fillId="0" borderId="0" xfId="0" applyFont="1" applyFill="1" applyAlignment="1">
      <alignment vertical="center"/>
    </xf>
    <xf numFmtId="164" fontId="3" fillId="3" borderId="1" xfId="0" applyNumberFormat="1" applyFont="1" applyFill="1" applyBorder="1" applyAlignment="1">
      <alignment horizontal="right" wrapText="1"/>
    </xf>
    <xf numFmtId="0" fontId="3" fillId="3" borderId="1" xfId="0" applyFont="1" applyFill="1" applyBorder="1" applyAlignment="1">
      <alignment horizontal="right" wrapText="1"/>
    </xf>
    <xf numFmtId="9" fontId="3" fillId="3" borderId="1" xfId="0" applyNumberFormat="1" applyFont="1" applyFill="1" applyBorder="1" applyAlignment="1">
      <alignment horizontal="right" wrapText="1"/>
    </xf>
    <xf numFmtId="49" fontId="3" fillId="3" borderId="1" xfId="0" applyNumberFormat="1" applyFont="1" applyFill="1" applyBorder="1" applyAlignment="1">
      <alignment horizontal="right" wrapText="1"/>
    </xf>
    <xf numFmtId="2" fontId="3" fillId="3" borderId="1" xfId="0" applyNumberFormat="1" applyFont="1" applyFill="1" applyBorder="1" applyAlignment="1">
      <alignment horizontal="right" wrapText="1"/>
    </xf>
    <xf numFmtId="0" fontId="5" fillId="0" borderId="1" xfId="0" applyFont="1" applyBorder="1" applyAlignment="1">
      <alignment horizontal="right"/>
    </xf>
    <xf numFmtId="0" fontId="3" fillId="0" borderId="1" xfId="0" applyFont="1" applyBorder="1" applyAlignment="1">
      <alignment horizontal="right"/>
    </xf>
    <xf numFmtId="9" fontId="3" fillId="0" borderId="1" xfId="0" applyNumberFormat="1" applyFont="1" applyBorder="1" applyAlignment="1">
      <alignment horizontal="right"/>
    </xf>
    <xf numFmtId="49" fontId="3" fillId="0" borderId="1" xfId="0" applyNumberFormat="1" applyFont="1" applyBorder="1" applyAlignment="1">
      <alignment horizontal="right"/>
    </xf>
    <xf numFmtId="0" fontId="3" fillId="3" borderId="1" xfId="0" applyFont="1" applyFill="1" applyBorder="1" applyAlignment="1">
      <alignment horizontal="right"/>
    </xf>
    <xf numFmtId="169" fontId="3" fillId="3" borderId="1" xfId="0" applyNumberFormat="1" applyFont="1" applyFill="1" applyBorder="1" applyAlignment="1">
      <alignment horizontal="right" wrapText="1"/>
    </xf>
    <xf numFmtId="169" fontId="2" fillId="3" borderId="1" xfId="0" applyNumberFormat="1" applyFont="1" applyFill="1" applyBorder="1" applyAlignment="1" applyProtection="1">
      <alignment horizontal="right" wrapText="1"/>
      <protection locked="0"/>
    </xf>
    <xf numFmtId="169" fontId="3" fillId="0" borderId="1" xfId="0" applyNumberFormat="1" applyFont="1" applyBorder="1" applyAlignment="1">
      <alignment horizontal="right"/>
    </xf>
    <xf numFmtId="169" fontId="2" fillId="2" borderId="1" xfId="0" applyNumberFormat="1" applyFont="1" applyFill="1" applyBorder="1" applyAlignment="1" applyProtection="1">
      <alignment horizontal="right" wrapText="1"/>
      <protection locked="0"/>
    </xf>
    <xf numFmtId="169" fontId="3" fillId="2" borderId="1" xfId="0" applyNumberFormat="1" applyFont="1" applyFill="1" applyBorder="1" applyAlignment="1">
      <alignment horizontal="right"/>
    </xf>
    <xf numFmtId="169" fontId="3" fillId="3" borderId="1" xfId="0" applyNumberFormat="1" applyFont="1" applyFill="1" applyBorder="1" applyAlignment="1">
      <alignment horizontal="right"/>
    </xf>
    <xf numFmtId="0" fontId="3" fillId="0" borderId="1" xfId="0" applyFont="1" applyBorder="1" applyAlignment="1">
      <alignment horizontal="right" wrapText="1"/>
    </xf>
    <xf numFmtId="0" fontId="3" fillId="3" borderId="4" xfId="0" applyFont="1" applyFill="1" applyBorder="1" applyAlignment="1">
      <alignment horizontal="right"/>
    </xf>
    <xf numFmtId="9" fontId="3" fillId="3" borderId="1" xfId="0" applyNumberFormat="1" applyFont="1" applyFill="1" applyBorder="1" applyAlignment="1">
      <alignment horizontal="right"/>
    </xf>
    <xf numFmtId="49" fontId="2" fillId="0" borderId="1" xfId="0" applyNumberFormat="1" applyFont="1" applyFill="1" applyBorder="1" applyAlignment="1">
      <alignment horizontal="right"/>
    </xf>
    <xf numFmtId="0" fontId="2" fillId="0" borderId="1" xfId="0" applyFont="1" applyFill="1" applyBorder="1" applyAlignment="1">
      <alignment horizontal="right"/>
    </xf>
    <xf numFmtId="0" fontId="2" fillId="0" borderId="1" xfId="0" applyFont="1" applyBorder="1" applyAlignment="1">
      <alignment horizontal="right"/>
    </xf>
    <xf numFmtId="9" fontId="12" fillId="3" borderId="1" xfId="0" applyNumberFormat="1" applyFont="1" applyFill="1" applyBorder="1" applyAlignment="1">
      <alignment horizontal="right"/>
    </xf>
    <xf numFmtId="0" fontId="3" fillId="0" borderId="4" xfId="0" applyFont="1" applyBorder="1" applyAlignment="1">
      <alignment horizontal="right"/>
    </xf>
    <xf numFmtId="169" fontId="12" fillId="3" borderId="1" xfId="0" applyNumberFormat="1" applyFont="1" applyFill="1" applyBorder="1" applyAlignment="1">
      <alignment horizontal="right"/>
    </xf>
    <xf numFmtId="169" fontId="11" fillId="3" borderId="1" xfId="0" applyNumberFormat="1" applyFont="1" applyFill="1" applyBorder="1" applyAlignment="1" applyProtection="1">
      <alignment horizontal="right" wrapText="1"/>
      <protection locked="0"/>
    </xf>
    <xf numFmtId="169" fontId="11" fillId="2" borderId="1" xfId="0" applyNumberFormat="1" applyFont="1" applyFill="1" applyBorder="1" applyAlignment="1" applyProtection="1">
      <alignment horizontal="right" wrapText="1"/>
      <protection locked="0"/>
    </xf>
    <xf numFmtId="169" fontId="12" fillId="0" borderId="1" xfId="0" applyNumberFormat="1" applyFont="1" applyBorder="1" applyAlignment="1">
      <alignment horizontal="right"/>
    </xf>
    <xf numFmtId="165" fontId="3" fillId="3" borderId="1" xfId="0" applyNumberFormat="1" applyFont="1" applyFill="1" applyBorder="1" applyAlignment="1">
      <alignment horizontal="right"/>
    </xf>
    <xf numFmtId="166" fontId="3" fillId="3" borderId="1" xfId="0" applyNumberFormat="1" applyFont="1" applyFill="1" applyBorder="1" applyAlignment="1">
      <alignment horizontal="right"/>
    </xf>
    <xf numFmtId="9" fontId="3" fillId="0" borderId="4" xfId="0" applyNumberFormat="1" applyFont="1" applyBorder="1" applyAlignment="1">
      <alignment horizontal="right"/>
    </xf>
    <xf numFmtId="165" fontId="3" fillId="0" borderId="4" xfId="0" applyNumberFormat="1" applyFont="1" applyBorder="1" applyAlignment="1">
      <alignment horizontal="right"/>
    </xf>
    <xf numFmtId="166" fontId="3" fillId="0" borderId="4" xfId="0" applyNumberFormat="1" applyFont="1" applyBorder="1" applyAlignment="1">
      <alignment horizontal="right"/>
    </xf>
    <xf numFmtId="168" fontId="3" fillId="0" borderId="4" xfId="0" applyNumberFormat="1" applyFont="1" applyBorder="1" applyAlignment="1">
      <alignment horizontal="right"/>
    </xf>
    <xf numFmtId="165" fontId="3" fillId="0" borderId="1" xfId="0" applyNumberFormat="1" applyFont="1" applyBorder="1" applyAlignment="1">
      <alignment horizontal="right"/>
    </xf>
    <xf numFmtId="166" fontId="3" fillId="0" borderId="1" xfId="0" applyNumberFormat="1" applyFont="1" applyBorder="1" applyAlignment="1">
      <alignment horizontal="right"/>
    </xf>
    <xf numFmtId="168" fontId="3" fillId="0" borderId="1" xfId="0" applyNumberFormat="1" applyFont="1" applyBorder="1" applyAlignment="1">
      <alignment horizontal="right"/>
    </xf>
    <xf numFmtId="169" fontId="3" fillId="0" borderId="4" xfId="0" applyNumberFormat="1" applyFont="1" applyBorder="1" applyAlignment="1">
      <alignment horizontal="right"/>
    </xf>
    <xf numFmtId="169" fontId="2" fillId="2" borderId="4" xfId="0" applyNumberFormat="1" applyFont="1" applyFill="1" applyBorder="1" applyAlignment="1" applyProtection="1">
      <alignment horizontal="right" wrapText="1"/>
      <protection locked="0"/>
    </xf>
    <xf numFmtId="169" fontId="11" fillId="2" borderId="4" xfId="0" applyNumberFormat="1" applyFont="1" applyFill="1" applyBorder="1" applyAlignment="1" applyProtection="1">
      <alignment horizontal="right" wrapText="1"/>
      <protection locked="0"/>
    </xf>
    <xf numFmtId="0" fontId="3" fillId="0" borderId="1" xfId="0" applyFont="1" applyBorder="1"/>
    <xf numFmtId="0" fontId="18" fillId="0" borderId="3" xfId="0" applyFont="1" applyBorder="1" applyAlignment="1">
      <alignment horizontal="center" vertical="center" wrapText="1"/>
    </xf>
    <xf numFmtId="0" fontId="2" fillId="0" borderId="0" xfId="0" applyFont="1" applyFill="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Alignment="1">
      <alignment horizontal="center" vertical="center"/>
    </xf>
    <xf numFmtId="0" fontId="10"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1" xfId="0" applyFont="1" applyBorder="1" applyAlignment="1">
      <alignment horizontal="center" vertical="center" textRotation="90"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2" fillId="2" borderId="1" xfId="0" applyFont="1" applyFill="1" applyBorder="1" applyAlignment="1" applyProtection="1">
      <alignment horizontal="center" vertical="center" wrapText="1"/>
      <protection locked="0"/>
    </xf>
    <xf numFmtId="0" fontId="15" fillId="0" borderId="0" xfId="0" applyFont="1" applyFill="1" applyAlignment="1">
      <alignment horizontal="right" vertical="center" wrapText="1"/>
    </xf>
    <xf numFmtId="0" fontId="2" fillId="0" borderId="12" xfId="0" applyFont="1" applyFill="1" applyBorder="1" applyAlignment="1">
      <alignment horizontal="center" wrapText="1"/>
    </xf>
    <xf numFmtId="0" fontId="8" fillId="0" borderId="0" xfId="0" applyFont="1" applyAlignment="1">
      <alignment horizontal="center" vertical="center"/>
    </xf>
    <xf numFmtId="0" fontId="13" fillId="0" borderId="0" xfId="0" applyFont="1" applyBorder="1" applyAlignment="1">
      <alignment horizontal="left" vertical="top"/>
    </xf>
    <xf numFmtId="0" fontId="16" fillId="0" borderId="12" xfId="0" applyFont="1" applyFill="1" applyBorder="1" applyAlignment="1">
      <alignment horizontal="center" wrapText="1"/>
    </xf>
    <xf numFmtId="0" fontId="2" fillId="0" borderId="12" xfId="0" applyFont="1" applyFill="1" applyBorder="1" applyAlignment="1">
      <alignment horizontal="center" vertical="center"/>
    </xf>
    <xf numFmtId="0" fontId="3" fillId="0" borderId="1" xfId="0" applyFont="1" applyBorder="1" applyAlignment="1">
      <alignment horizontal="center" vertical="center" textRotation="90" wrapText="1"/>
    </xf>
    <xf numFmtId="0" fontId="13" fillId="0" borderId="11" xfId="0" applyFont="1" applyBorder="1" applyAlignment="1">
      <alignment horizontal="left" vertical="top"/>
    </xf>
    <xf numFmtId="0" fontId="3" fillId="0" borderId="11" xfId="0" applyFont="1" applyBorder="1" applyAlignment="1">
      <alignment horizontal="left" vertical="top"/>
    </xf>
    <xf numFmtId="0" fontId="2" fillId="0" borderId="12" xfId="0" applyFont="1" applyFill="1" applyBorder="1" applyAlignment="1">
      <alignment horizontal="center"/>
    </xf>
    <xf numFmtId="0" fontId="2" fillId="0" borderId="0" xfId="0" applyFont="1" applyFill="1" applyAlignment="1">
      <alignment horizontal="left" vertical="center" wrapText="1"/>
    </xf>
    <xf numFmtId="0" fontId="1" fillId="0" borderId="0" xfId="0" applyFont="1" applyAlignment="1">
      <alignment horizontal="center"/>
    </xf>
    <xf numFmtId="0" fontId="5" fillId="0" borderId="0" xfId="0" applyFont="1" applyBorder="1" applyAlignment="1">
      <alignment horizontal="center" vertical="top" wrapText="1"/>
    </xf>
    <xf numFmtId="0" fontId="2" fillId="0" borderId="1" xfId="0" applyFont="1" applyBorder="1" applyAlignment="1">
      <alignment horizontal="center" vertical="center"/>
    </xf>
    <xf numFmtId="0" fontId="2" fillId="0" borderId="0" xfId="0" applyFont="1" applyFill="1" applyAlignment="1">
      <alignment horizontal="left" vertical="top" wrapText="1"/>
    </xf>
    <xf numFmtId="0" fontId="10"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1" xfId="0"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2" fillId="0" borderId="1" xfId="0" applyFont="1" applyBorder="1" applyAlignment="1">
      <alignment horizontal="center" vertical="center" wrapText="1"/>
    </xf>
    <xf numFmtId="0" fontId="8" fillId="0" borderId="0" xfId="0" applyFont="1" applyBorder="1" applyAlignment="1">
      <alignment horizontal="center" vertical="center" wrapText="1"/>
    </xf>
    <xf numFmtId="0" fontId="1" fillId="0" borderId="11" xfId="0" applyFont="1" applyFill="1" applyBorder="1" applyAlignment="1">
      <alignment horizontal="left" vertical="center" wrapText="1"/>
    </xf>
    <xf numFmtId="0" fontId="6" fillId="0" borderId="0" xfId="0" applyFont="1" applyBorder="1" applyAlignment="1">
      <alignment horizontal="center" vertical="center" wrapText="1"/>
    </xf>
    <xf numFmtId="0" fontId="12" fillId="0" borderId="1" xfId="0" applyFont="1" applyBorder="1" applyAlignment="1">
      <alignment horizontal="center" vertical="center" textRotation="90" wrapText="1"/>
    </xf>
    <xf numFmtId="0" fontId="3" fillId="0" borderId="1" xfId="0" applyFont="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M36"/>
  <sheetViews>
    <sheetView showZeros="0" view="pageBreakPreview" zoomScale="80" zoomScaleSheetLayoutView="80" workbookViewId="0">
      <selection activeCell="A25" sqref="A25:W25"/>
    </sheetView>
  </sheetViews>
  <sheetFormatPr defaultColWidth="8.85546875" defaultRowHeight="12.75" x14ac:dyDescent="0.2"/>
  <cols>
    <col min="1" max="1" width="5.7109375" style="5" customWidth="1"/>
    <col min="2" max="2" width="20.5703125" style="5" customWidth="1"/>
    <col min="3" max="3" width="5.5703125" style="5" customWidth="1"/>
    <col min="4" max="4" width="5.7109375" style="5" customWidth="1"/>
    <col min="5" max="5" width="8.28515625" style="5" customWidth="1"/>
    <col min="6" max="6" width="9.85546875" style="5" customWidth="1"/>
    <col min="7" max="7" width="6.28515625" style="5" customWidth="1"/>
    <col min="8" max="8" width="7.42578125" style="5" customWidth="1"/>
    <col min="9" max="9" width="8.85546875" style="5"/>
    <col min="10" max="10" width="7" style="5" customWidth="1"/>
    <col min="11" max="11" width="7.7109375" style="5" customWidth="1"/>
    <col min="12" max="12" width="14" style="5" customWidth="1"/>
    <col min="13" max="13" width="6.5703125" style="5" customWidth="1"/>
    <col min="14" max="16" width="8.140625" style="5" customWidth="1"/>
    <col min="17" max="17" width="6.28515625" style="5" customWidth="1"/>
    <col min="18" max="18" width="8.28515625" style="5" customWidth="1"/>
    <col min="19" max="19" width="10.140625" style="5" customWidth="1"/>
    <col min="20" max="20" width="11" style="5" customWidth="1"/>
    <col min="21" max="21" width="9.42578125" style="5" customWidth="1"/>
    <col min="22" max="22" width="11.7109375" style="5" customWidth="1"/>
    <col min="23" max="23" width="12.140625" style="5" customWidth="1"/>
    <col min="24" max="24" width="10.5703125" style="5" customWidth="1"/>
    <col min="25" max="26" width="12.28515625" style="5" customWidth="1"/>
    <col min="27" max="27" width="12.5703125" style="5" customWidth="1"/>
    <col min="28" max="28" width="12" style="5" customWidth="1"/>
    <col min="29" max="29" width="12.140625" style="5" customWidth="1"/>
    <col min="30" max="30" width="12.85546875" style="5" customWidth="1"/>
    <col min="31" max="16384" width="8.85546875" style="5"/>
  </cols>
  <sheetData>
    <row r="1" spans="1:65" ht="15.75" x14ac:dyDescent="0.2">
      <c r="A1" s="154" t="s">
        <v>152</v>
      </c>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row>
    <row r="2" spans="1:65" s="28" customFormat="1" ht="17.45" customHeight="1" x14ac:dyDescent="0.25">
      <c r="A2" s="171" t="s">
        <v>19</v>
      </c>
      <c r="B2" s="171"/>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6"/>
      <c r="BF2" s="26"/>
      <c r="BG2" s="26"/>
      <c r="BH2" s="26"/>
      <c r="BI2" s="26"/>
      <c r="BJ2" s="27"/>
      <c r="BK2" s="27"/>
      <c r="BL2" s="27"/>
      <c r="BM2" s="27"/>
    </row>
    <row r="3" spans="1:65" s="19" customFormat="1" x14ac:dyDescent="0.2">
      <c r="J3" s="29"/>
      <c r="K3" s="29"/>
      <c r="L3" s="29"/>
      <c r="M3" s="29"/>
      <c r="N3" s="29"/>
      <c r="O3" s="29"/>
      <c r="P3" s="29"/>
      <c r="Q3" s="29"/>
      <c r="R3" s="29"/>
      <c r="V3" s="29"/>
      <c r="W3" s="30"/>
    </row>
    <row r="4" spans="1:65" s="19" customFormat="1" x14ac:dyDescent="0.2">
      <c r="J4" s="29"/>
      <c r="K4" s="29"/>
      <c r="L4" s="29"/>
      <c r="M4" s="29"/>
      <c r="N4" s="29"/>
      <c r="O4" s="29"/>
      <c r="P4" s="29"/>
      <c r="Q4" s="29"/>
      <c r="R4" s="29"/>
      <c r="V4" s="29"/>
      <c r="W4" s="59"/>
    </row>
    <row r="5" spans="1:65" s="19" customFormat="1" x14ac:dyDescent="0.2">
      <c r="A5" s="31"/>
      <c r="B5" s="180" t="s">
        <v>25</v>
      </c>
      <c r="C5" s="180"/>
      <c r="D5" s="62"/>
      <c r="E5" s="180" t="s">
        <v>84</v>
      </c>
      <c r="F5" s="180"/>
      <c r="G5" s="180"/>
      <c r="H5" s="180"/>
      <c r="I5" s="180"/>
      <c r="K5" s="182" t="s">
        <v>86</v>
      </c>
      <c r="L5" s="58" t="s">
        <v>87</v>
      </c>
      <c r="M5" s="58" t="s">
        <v>88</v>
      </c>
      <c r="N5" s="58" t="s">
        <v>91</v>
      </c>
      <c r="O5" s="58" t="s">
        <v>92</v>
      </c>
      <c r="P5" s="58" t="s">
        <v>89</v>
      </c>
      <c r="Q5" s="17"/>
      <c r="R5" s="17"/>
      <c r="S5" s="17"/>
      <c r="T5" s="17"/>
      <c r="U5" s="17"/>
      <c r="V5" s="17"/>
      <c r="W5" s="52"/>
    </row>
    <row r="6" spans="1:65" s="32" customFormat="1" ht="12.75" customHeight="1" x14ac:dyDescent="0.2">
      <c r="E6" s="181" t="s">
        <v>85</v>
      </c>
      <c r="F6" s="181"/>
      <c r="G6" s="181"/>
      <c r="H6" s="181"/>
      <c r="I6" s="181"/>
      <c r="K6" s="182"/>
      <c r="L6" s="64"/>
      <c r="M6" s="64"/>
      <c r="N6" s="64"/>
      <c r="O6" s="64"/>
      <c r="P6" s="64"/>
    </row>
    <row r="7" spans="1:65" s="32" customFormat="1" ht="12.75" customHeight="1" x14ac:dyDescent="0.2">
      <c r="E7" s="63"/>
      <c r="F7" s="63"/>
      <c r="G7" s="63"/>
      <c r="H7" s="63"/>
      <c r="I7" s="63"/>
    </row>
    <row r="8" spans="1:65" s="27" customFormat="1" ht="19.149999999999999" customHeight="1" x14ac:dyDescent="0.25">
      <c r="A8" s="156" t="s">
        <v>4</v>
      </c>
      <c r="B8" s="156" t="s">
        <v>18</v>
      </c>
      <c r="C8" s="158" t="s">
        <v>0</v>
      </c>
      <c r="D8" s="158" t="s">
        <v>1</v>
      </c>
      <c r="E8" s="155" t="s">
        <v>3</v>
      </c>
      <c r="F8" s="155"/>
      <c r="G8" s="155"/>
      <c r="H8" s="155"/>
      <c r="I8" s="155"/>
      <c r="J8" s="159" t="s">
        <v>31</v>
      </c>
      <c r="K8" s="160"/>
      <c r="L8" s="155" t="s">
        <v>43</v>
      </c>
      <c r="M8" s="159" t="s">
        <v>32</v>
      </c>
      <c r="N8" s="160"/>
      <c r="O8" s="159" t="s">
        <v>46</v>
      </c>
      <c r="P8" s="160"/>
      <c r="Q8" s="159" t="s">
        <v>90</v>
      </c>
      <c r="R8" s="160"/>
      <c r="S8" s="165" t="s">
        <v>33</v>
      </c>
      <c r="T8" s="156" t="s">
        <v>29</v>
      </c>
      <c r="U8" s="155" t="s">
        <v>37</v>
      </c>
      <c r="V8" s="155" t="s">
        <v>38</v>
      </c>
      <c r="W8" s="155"/>
      <c r="X8" s="155" t="s">
        <v>39</v>
      </c>
      <c r="Y8" s="165" t="s">
        <v>96</v>
      </c>
      <c r="Z8" s="165" t="s">
        <v>104</v>
      </c>
      <c r="AA8" s="156" t="s">
        <v>30</v>
      </c>
      <c r="AB8" s="157" t="s">
        <v>40</v>
      </c>
      <c r="AC8" s="157" t="s">
        <v>41</v>
      </c>
      <c r="AD8" s="156" t="s">
        <v>42</v>
      </c>
    </row>
    <row r="9" spans="1:65" s="27" customFormat="1" ht="19.149999999999999" customHeight="1" x14ac:dyDescent="0.25">
      <c r="A9" s="156"/>
      <c r="B9" s="156"/>
      <c r="C9" s="158"/>
      <c r="D9" s="158"/>
      <c r="E9" s="155" t="s">
        <v>113</v>
      </c>
      <c r="F9" s="155"/>
      <c r="G9" s="155" t="s">
        <v>34</v>
      </c>
      <c r="H9" s="155"/>
      <c r="I9" s="155" t="s">
        <v>35</v>
      </c>
      <c r="J9" s="161"/>
      <c r="K9" s="162"/>
      <c r="L9" s="155"/>
      <c r="M9" s="161"/>
      <c r="N9" s="162"/>
      <c r="O9" s="161"/>
      <c r="P9" s="162"/>
      <c r="Q9" s="161"/>
      <c r="R9" s="162"/>
      <c r="S9" s="166"/>
      <c r="T9" s="156"/>
      <c r="U9" s="155"/>
      <c r="V9" s="155"/>
      <c r="W9" s="155"/>
      <c r="X9" s="155"/>
      <c r="Y9" s="166"/>
      <c r="Z9" s="166"/>
      <c r="AA9" s="156"/>
      <c r="AB9" s="157"/>
      <c r="AC9" s="157"/>
      <c r="AD9" s="156"/>
    </row>
    <row r="10" spans="1:65" s="27" customFormat="1" ht="99" customHeight="1" x14ac:dyDescent="0.25">
      <c r="A10" s="156"/>
      <c r="B10" s="156"/>
      <c r="C10" s="158"/>
      <c r="D10" s="158"/>
      <c r="E10" s="155"/>
      <c r="F10" s="155"/>
      <c r="G10" s="155"/>
      <c r="H10" s="155"/>
      <c r="I10" s="155"/>
      <c r="J10" s="161"/>
      <c r="K10" s="162"/>
      <c r="L10" s="155"/>
      <c r="M10" s="161"/>
      <c r="N10" s="162"/>
      <c r="O10" s="161"/>
      <c r="P10" s="162"/>
      <c r="Q10" s="161"/>
      <c r="R10" s="162"/>
      <c r="S10" s="166"/>
      <c r="T10" s="156"/>
      <c r="U10" s="155"/>
      <c r="V10" s="155" t="s">
        <v>5</v>
      </c>
      <c r="W10" s="168" t="s">
        <v>98</v>
      </c>
      <c r="X10" s="155"/>
      <c r="Y10" s="166"/>
      <c r="Z10" s="166"/>
      <c r="AA10" s="156"/>
      <c r="AB10" s="157"/>
      <c r="AC10" s="157"/>
      <c r="AD10" s="156"/>
      <c r="AE10" s="33"/>
      <c r="AF10" s="33"/>
      <c r="AG10" s="33"/>
    </row>
    <row r="11" spans="1:65" s="27" customFormat="1" ht="53.45" customHeight="1" x14ac:dyDescent="0.25">
      <c r="A11" s="156"/>
      <c r="B11" s="156"/>
      <c r="C11" s="158"/>
      <c r="D11" s="158"/>
      <c r="E11" s="175" t="s">
        <v>7</v>
      </c>
      <c r="F11" s="155" t="s">
        <v>8</v>
      </c>
      <c r="G11" s="155"/>
      <c r="H11" s="155"/>
      <c r="I11" s="155"/>
      <c r="J11" s="163"/>
      <c r="K11" s="164"/>
      <c r="L11" s="155"/>
      <c r="M11" s="163"/>
      <c r="N11" s="164"/>
      <c r="O11" s="163"/>
      <c r="P11" s="164"/>
      <c r="Q11" s="163"/>
      <c r="R11" s="164"/>
      <c r="S11" s="166"/>
      <c r="T11" s="156"/>
      <c r="U11" s="155"/>
      <c r="V11" s="155"/>
      <c r="W11" s="168"/>
      <c r="X11" s="155"/>
      <c r="Y11" s="166"/>
      <c r="Z11" s="166"/>
      <c r="AA11" s="156"/>
      <c r="AB11" s="157"/>
      <c r="AC11" s="157"/>
      <c r="AD11" s="156"/>
      <c r="AE11" s="33"/>
      <c r="AF11" s="33"/>
      <c r="AG11" s="33"/>
    </row>
    <row r="12" spans="1:65" s="27" customFormat="1" ht="27" customHeight="1" x14ac:dyDescent="0.25">
      <c r="A12" s="156"/>
      <c r="B12" s="156"/>
      <c r="C12" s="158"/>
      <c r="D12" s="158"/>
      <c r="E12" s="175"/>
      <c r="F12" s="155"/>
      <c r="G12" s="34" t="s">
        <v>2</v>
      </c>
      <c r="H12" s="34" t="s">
        <v>36</v>
      </c>
      <c r="I12" s="155"/>
      <c r="J12" s="34" t="s">
        <v>2</v>
      </c>
      <c r="K12" s="34" t="s">
        <v>36</v>
      </c>
      <c r="L12" s="155"/>
      <c r="M12" s="34" t="s">
        <v>2</v>
      </c>
      <c r="N12" s="34" t="s">
        <v>36</v>
      </c>
      <c r="O12" s="53" t="s">
        <v>16</v>
      </c>
      <c r="P12" s="53" t="s">
        <v>36</v>
      </c>
      <c r="Q12" s="35" t="s">
        <v>2</v>
      </c>
      <c r="R12" s="34" t="s">
        <v>36</v>
      </c>
      <c r="S12" s="167"/>
      <c r="T12" s="156"/>
      <c r="U12" s="155"/>
      <c r="V12" s="155"/>
      <c r="W12" s="168"/>
      <c r="X12" s="155"/>
      <c r="Y12" s="167"/>
      <c r="Z12" s="167"/>
      <c r="AA12" s="156"/>
      <c r="AB12" s="157"/>
      <c r="AC12" s="157"/>
      <c r="AD12" s="156"/>
      <c r="AE12" s="33"/>
      <c r="AF12" s="33"/>
      <c r="AG12" s="33"/>
    </row>
    <row r="13" spans="1:65" s="16" customFormat="1" ht="60" customHeight="1" x14ac:dyDescent="0.25">
      <c r="A13" s="12">
        <v>1</v>
      </c>
      <c r="B13" s="12">
        <v>2</v>
      </c>
      <c r="C13" s="12">
        <v>3</v>
      </c>
      <c r="D13" s="12">
        <v>4</v>
      </c>
      <c r="E13" s="12">
        <v>5</v>
      </c>
      <c r="F13" s="12" t="s">
        <v>9</v>
      </c>
      <c r="G13" s="13">
        <v>7</v>
      </c>
      <c r="H13" s="12" t="s">
        <v>10</v>
      </c>
      <c r="I13" s="12" t="s">
        <v>13</v>
      </c>
      <c r="J13" s="13">
        <v>10</v>
      </c>
      <c r="K13" s="13" t="s">
        <v>14</v>
      </c>
      <c r="L13" s="12" t="s">
        <v>63</v>
      </c>
      <c r="M13" s="12">
        <v>13</v>
      </c>
      <c r="N13" s="12" t="s">
        <v>15</v>
      </c>
      <c r="O13" s="12">
        <v>15</v>
      </c>
      <c r="P13" s="12">
        <v>16</v>
      </c>
      <c r="Q13" s="12">
        <v>17</v>
      </c>
      <c r="R13" s="12">
        <v>18</v>
      </c>
      <c r="S13" s="12">
        <v>19</v>
      </c>
      <c r="T13" s="12" t="s">
        <v>80</v>
      </c>
      <c r="U13" s="12" t="s">
        <v>99</v>
      </c>
      <c r="V13" s="12" t="s">
        <v>100</v>
      </c>
      <c r="W13" s="14">
        <v>23</v>
      </c>
      <c r="X13" s="12" t="s">
        <v>81</v>
      </c>
      <c r="Y13" s="12" t="s">
        <v>82</v>
      </c>
      <c r="Z13" s="73">
        <v>26</v>
      </c>
      <c r="AA13" s="12" t="s">
        <v>101</v>
      </c>
      <c r="AB13" s="14" t="s">
        <v>102</v>
      </c>
      <c r="AC13" s="14" t="s">
        <v>114</v>
      </c>
      <c r="AD13" s="12" t="s">
        <v>103</v>
      </c>
      <c r="AE13" s="15"/>
      <c r="AF13" s="15"/>
      <c r="AG13" s="15"/>
    </row>
    <row r="14" spans="1:65" s="94" customFormat="1" ht="27.75" customHeight="1" x14ac:dyDescent="0.2">
      <c r="A14" s="93"/>
      <c r="B14" s="79" t="s">
        <v>95</v>
      </c>
      <c r="C14" s="109">
        <f>SUM(C15:C17)</f>
        <v>1</v>
      </c>
      <c r="D14" s="110"/>
      <c r="E14" s="110">
        <f t="shared" ref="E14:AD14" si="0">SUM(E15:E17)</f>
        <v>1360</v>
      </c>
      <c r="F14" s="110">
        <f t="shared" si="0"/>
        <v>1360</v>
      </c>
      <c r="G14" s="111"/>
      <c r="H14" s="110">
        <f t="shared" si="0"/>
        <v>0</v>
      </c>
      <c r="I14" s="110">
        <f t="shared" si="0"/>
        <v>1360</v>
      </c>
      <c r="J14" s="110"/>
      <c r="K14" s="110">
        <f t="shared" si="0"/>
        <v>136</v>
      </c>
      <c r="L14" s="110">
        <f t="shared" si="0"/>
        <v>748</v>
      </c>
      <c r="M14" s="110"/>
      <c r="N14" s="110">
        <f t="shared" si="0"/>
        <v>680</v>
      </c>
      <c r="O14" s="112"/>
      <c r="P14" s="110">
        <f t="shared" si="0"/>
        <v>0</v>
      </c>
      <c r="Q14" s="111">
        <f t="shared" si="0"/>
        <v>0</v>
      </c>
      <c r="R14" s="110">
        <f t="shared" si="0"/>
        <v>0</v>
      </c>
      <c r="S14" s="110">
        <f t="shared" si="0"/>
        <v>0</v>
      </c>
      <c r="T14" s="119">
        <f t="shared" si="0"/>
        <v>2924</v>
      </c>
      <c r="U14" s="119">
        <f t="shared" si="0"/>
        <v>5848</v>
      </c>
      <c r="V14" s="119">
        <f t="shared" si="0"/>
        <v>2924</v>
      </c>
      <c r="W14" s="120">
        <f>SUM(W15:W17)</f>
        <v>2924</v>
      </c>
      <c r="X14" s="119">
        <f t="shared" si="0"/>
        <v>1360</v>
      </c>
      <c r="Y14" s="119">
        <f t="shared" si="0"/>
        <v>600.66666666666663</v>
      </c>
      <c r="Z14" s="119">
        <f t="shared" si="0"/>
        <v>0</v>
      </c>
      <c r="AA14" s="119">
        <f t="shared" si="0"/>
        <v>45.820666666666668</v>
      </c>
      <c r="AB14" s="120">
        <f t="shared" si="0"/>
        <v>9.8662333333333336</v>
      </c>
      <c r="AC14" s="120">
        <f t="shared" si="0"/>
        <v>20.619300000000003</v>
      </c>
      <c r="AD14" s="119">
        <f t="shared" si="0"/>
        <v>76.306200000000004</v>
      </c>
      <c r="AE14" s="96"/>
      <c r="AF14" s="96"/>
      <c r="AG14" s="96"/>
    </row>
    <row r="15" spans="1:65" x14ac:dyDescent="0.2">
      <c r="A15" s="100">
        <v>1</v>
      </c>
      <c r="B15" s="100" t="s">
        <v>127</v>
      </c>
      <c r="C15" s="115">
        <v>1</v>
      </c>
      <c r="D15" s="115">
        <v>14</v>
      </c>
      <c r="E15" s="115">
        <v>1360</v>
      </c>
      <c r="F15" s="115">
        <f>C15*E15</f>
        <v>1360</v>
      </c>
      <c r="G15" s="116"/>
      <c r="H15" s="115">
        <f>F15*G15</f>
        <v>0</v>
      </c>
      <c r="I15" s="115">
        <f>F15+H15</f>
        <v>1360</v>
      </c>
      <c r="J15" s="116">
        <v>0.1</v>
      </c>
      <c r="K15" s="115">
        <f>I15*J15</f>
        <v>136</v>
      </c>
      <c r="L15" s="115">
        <f>(I15+K15)*50%</f>
        <v>748</v>
      </c>
      <c r="M15" s="116">
        <v>0.5</v>
      </c>
      <c r="N15" s="115">
        <f>I15*M15</f>
        <v>680</v>
      </c>
      <c r="O15" s="117"/>
      <c r="P15" s="115"/>
      <c r="Q15" s="116"/>
      <c r="R15" s="115"/>
      <c r="S15" s="115"/>
      <c r="T15" s="121">
        <f>I15+K15+L15+N15+P15+R15+S15</f>
        <v>2924</v>
      </c>
      <c r="U15" s="121">
        <f>(T15-S15)*2</f>
        <v>5848</v>
      </c>
      <c r="V15" s="121">
        <f>T15-S15</f>
        <v>2924</v>
      </c>
      <c r="W15" s="122">
        <f>IF(V15&gt;6650*C15,6650*C15,V15)</f>
        <v>2924</v>
      </c>
      <c r="X15" s="121">
        <f>I15</f>
        <v>1360</v>
      </c>
      <c r="Y15" s="121">
        <f>(X15+U15)/12</f>
        <v>600.66666666666663</v>
      </c>
      <c r="Z15" s="121"/>
      <c r="AA15" s="121">
        <f>(T15*12+U15+V15+X15+Y15+Z15)/1000</f>
        <v>45.820666666666668</v>
      </c>
      <c r="AB15" s="122">
        <f>(AA15-W15/1000)*23%</f>
        <v>9.8662333333333336</v>
      </c>
      <c r="AC15" s="122">
        <f>AA15*45%</f>
        <v>20.619300000000003</v>
      </c>
      <c r="AD15" s="121">
        <f>AA15+AB15+AC15</f>
        <v>76.306200000000004</v>
      </c>
      <c r="AE15" s="4"/>
      <c r="AF15" s="4"/>
      <c r="AG15" s="4"/>
    </row>
    <row r="16" spans="1:65" x14ac:dyDescent="0.2">
      <c r="A16" s="100">
        <v>2</v>
      </c>
      <c r="B16" s="100" t="s">
        <v>93</v>
      </c>
      <c r="C16" s="115"/>
      <c r="D16" s="115"/>
      <c r="E16" s="115"/>
      <c r="F16" s="115">
        <f t="shared" ref="F16:F17" si="1">C16*E16</f>
        <v>0</v>
      </c>
      <c r="G16" s="116"/>
      <c r="H16" s="115">
        <f t="shared" ref="H16:H17" si="2">F16*G16</f>
        <v>0</v>
      </c>
      <c r="I16" s="115">
        <f t="shared" ref="I16:I17" si="3">F16+H16</f>
        <v>0</v>
      </c>
      <c r="J16" s="116"/>
      <c r="K16" s="115">
        <f t="shared" ref="K16:K24" si="4">I16*J16</f>
        <v>0</v>
      </c>
      <c r="L16" s="115">
        <f t="shared" ref="L16:L17" si="5">(I16+K16)*50%</f>
        <v>0</v>
      </c>
      <c r="M16" s="116"/>
      <c r="N16" s="115">
        <f t="shared" ref="N16:N17" si="6">I16*M16</f>
        <v>0</v>
      </c>
      <c r="O16" s="117"/>
      <c r="P16" s="115"/>
      <c r="Q16" s="116"/>
      <c r="R16" s="115"/>
      <c r="S16" s="115"/>
      <c r="T16" s="121">
        <f t="shared" ref="T16:T17" si="7">I16+K16+L16+N16+P16+R16+S16</f>
        <v>0</v>
      </c>
      <c r="U16" s="121">
        <f t="shared" ref="U16:U17" si="8">(T16-S16)*2</f>
        <v>0</v>
      </c>
      <c r="V16" s="121">
        <f t="shared" ref="V16:V17" si="9">T16-S16</f>
        <v>0</v>
      </c>
      <c r="W16" s="122">
        <f t="shared" ref="W16:W17" si="10">IF(V16&gt;6650*C16,6650*C16,V16)</f>
        <v>0</v>
      </c>
      <c r="X16" s="121">
        <f t="shared" ref="X16:X17" si="11">I16</f>
        <v>0</v>
      </c>
      <c r="Y16" s="121">
        <f t="shared" ref="Y16:Y17" si="12">(X16+U16)/12</f>
        <v>0</v>
      </c>
      <c r="Z16" s="121"/>
      <c r="AA16" s="121">
        <f t="shared" ref="AA16:AA17" si="13">(T16*12+U16+V16+X16+Y16+Z16)/1000</f>
        <v>0</v>
      </c>
      <c r="AB16" s="122">
        <f t="shared" ref="AB16:AB17" si="14">(AA16-W16/1000)*23%</f>
        <v>0</v>
      </c>
      <c r="AC16" s="122">
        <f t="shared" ref="AC16:AC17" si="15">AA16*45%</f>
        <v>0</v>
      </c>
      <c r="AD16" s="121">
        <f t="shared" ref="AD16:AD17" si="16">AA16+AB16+AC16</f>
        <v>0</v>
      </c>
      <c r="AE16" s="4"/>
      <c r="AF16" s="4"/>
      <c r="AG16" s="4"/>
    </row>
    <row r="17" spans="1:62" x14ac:dyDescent="0.2">
      <c r="A17" s="100"/>
      <c r="B17" s="100" t="s">
        <v>93</v>
      </c>
      <c r="C17" s="115"/>
      <c r="D17" s="115"/>
      <c r="E17" s="115"/>
      <c r="F17" s="115">
        <f t="shared" si="1"/>
        <v>0</v>
      </c>
      <c r="G17" s="116"/>
      <c r="H17" s="115">
        <f t="shared" si="2"/>
        <v>0</v>
      </c>
      <c r="I17" s="115">
        <f t="shared" si="3"/>
        <v>0</v>
      </c>
      <c r="J17" s="116"/>
      <c r="K17" s="115">
        <f t="shared" si="4"/>
        <v>0</v>
      </c>
      <c r="L17" s="115">
        <f t="shared" si="5"/>
        <v>0</v>
      </c>
      <c r="M17" s="116"/>
      <c r="N17" s="115">
        <f t="shared" si="6"/>
        <v>0</v>
      </c>
      <c r="O17" s="117"/>
      <c r="P17" s="115"/>
      <c r="Q17" s="116"/>
      <c r="R17" s="115"/>
      <c r="S17" s="115"/>
      <c r="T17" s="121">
        <f t="shared" si="7"/>
        <v>0</v>
      </c>
      <c r="U17" s="121">
        <f t="shared" si="8"/>
        <v>0</v>
      </c>
      <c r="V17" s="121">
        <f t="shared" si="9"/>
        <v>0</v>
      </c>
      <c r="W17" s="123">
        <f t="shared" si="10"/>
        <v>0</v>
      </c>
      <c r="X17" s="121">
        <f t="shared" si="11"/>
        <v>0</v>
      </c>
      <c r="Y17" s="121">
        <f t="shared" si="12"/>
        <v>0</v>
      </c>
      <c r="Z17" s="121"/>
      <c r="AA17" s="121">
        <f t="shared" si="13"/>
        <v>0</v>
      </c>
      <c r="AB17" s="121">
        <f t="shared" si="14"/>
        <v>0</v>
      </c>
      <c r="AC17" s="121">
        <f t="shared" si="15"/>
        <v>0</v>
      </c>
      <c r="AD17" s="121">
        <f t="shared" si="16"/>
        <v>0</v>
      </c>
      <c r="AE17" s="4"/>
      <c r="AF17" s="4"/>
      <c r="AG17" s="4"/>
    </row>
    <row r="18" spans="1:62" s="82" customFormat="1" x14ac:dyDescent="0.2">
      <c r="A18" s="80"/>
      <c r="B18" s="80" t="s">
        <v>94</v>
      </c>
      <c r="C18" s="118">
        <f>SUM(C19:C24)</f>
        <v>0</v>
      </c>
      <c r="D18" s="118"/>
      <c r="E18" s="118">
        <f t="shared" ref="E18:AD18" si="17">SUM(E19:E24)</f>
        <v>0</v>
      </c>
      <c r="F18" s="118">
        <f t="shared" si="17"/>
        <v>0</v>
      </c>
      <c r="G18" s="118"/>
      <c r="H18" s="118"/>
      <c r="I18" s="118">
        <f t="shared" si="17"/>
        <v>0</v>
      </c>
      <c r="J18" s="118"/>
      <c r="K18" s="118">
        <f t="shared" si="17"/>
        <v>0</v>
      </c>
      <c r="L18" s="118"/>
      <c r="M18" s="118"/>
      <c r="N18" s="118">
        <f t="shared" si="17"/>
        <v>0</v>
      </c>
      <c r="O18" s="118">
        <f t="shared" si="17"/>
        <v>0</v>
      </c>
      <c r="P18" s="118">
        <f t="shared" si="17"/>
        <v>0</v>
      </c>
      <c r="Q18" s="118">
        <f t="shared" si="17"/>
        <v>0</v>
      </c>
      <c r="R18" s="118">
        <f t="shared" si="17"/>
        <v>0</v>
      </c>
      <c r="S18" s="118">
        <f t="shared" si="17"/>
        <v>0</v>
      </c>
      <c r="T18" s="124">
        <f t="shared" si="17"/>
        <v>0</v>
      </c>
      <c r="U18" s="124">
        <f t="shared" si="17"/>
        <v>0</v>
      </c>
      <c r="V18" s="124">
        <f t="shared" si="17"/>
        <v>0</v>
      </c>
      <c r="W18" s="124">
        <f t="shared" si="17"/>
        <v>0</v>
      </c>
      <c r="X18" s="124">
        <f t="shared" si="17"/>
        <v>0</v>
      </c>
      <c r="Y18" s="124">
        <f t="shared" si="17"/>
        <v>0</v>
      </c>
      <c r="Z18" s="124">
        <f t="shared" si="17"/>
        <v>0</v>
      </c>
      <c r="AA18" s="124">
        <f t="shared" si="17"/>
        <v>0</v>
      </c>
      <c r="AB18" s="124">
        <f t="shared" si="17"/>
        <v>0</v>
      </c>
      <c r="AC18" s="124">
        <f t="shared" si="17"/>
        <v>0</v>
      </c>
      <c r="AD18" s="124">
        <f t="shared" si="17"/>
        <v>0</v>
      </c>
      <c r="AE18" s="81"/>
      <c r="AF18" s="81"/>
      <c r="AG18" s="81"/>
    </row>
    <row r="19" spans="1:62" x14ac:dyDescent="0.2">
      <c r="A19" s="100">
        <v>1</v>
      </c>
      <c r="B19" s="100" t="s">
        <v>93</v>
      </c>
      <c r="C19" s="115"/>
      <c r="D19" s="115"/>
      <c r="E19" s="115"/>
      <c r="F19" s="115">
        <f>C19*E19</f>
        <v>0</v>
      </c>
      <c r="G19" s="116"/>
      <c r="H19" s="115"/>
      <c r="I19" s="115">
        <f>F19</f>
        <v>0</v>
      </c>
      <c r="J19" s="116"/>
      <c r="K19" s="115">
        <f t="shared" si="4"/>
        <v>0</v>
      </c>
      <c r="L19" s="115"/>
      <c r="M19" s="116"/>
      <c r="N19" s="115"/>
      <c r="O19" s="117"/>
      <c r="P19" s="115"/>
      <c r="Q19" s="116"/>
      <c r="R19" s="115"/>
      <c r="S19" s="115"/>
      <c r="T19" s="121">
        <f>I19+K19+L19+N19+P19+R19+S19</f>
        <v>0</v>
      </c>
      <c r="U19" s="121">
        <f>(T19-S19)*2</f>
        <v>0</v>
      </c>
      <c r="V19" s="121">
        <f t="shared" ref="V19:V24" si="18">T19-S19</f>
        <v>0</v>
      </c>
      <c r="W19" s="122">
        <f>IF(V19&gt;6650*C19,6650*C19,V19)</f>
        <v>0</v>
      </c>
      <c r="X19" s="121">
        <f t="shared" ref="X19:X24" si="19">I19</f>
        <v>0</v>
      </c>
      <c r="Y19" s="121">
        <f>(X19+U19)/12</f>
        <v>0</v>
      </c>
      <c r="Z19" s="121"/>
      <c r="AA19" s="121">
        <f t="shared" ref="AA19:AA24" si="20">(T19*12+U19+V19+X19+Y19+Z19)/1000</f>
        <v>0</v>
      </c>
      <c r="AB19" s="122">
        <f t="shared" ref="AB19:AB24" si="21">(AA19-W19/1000)*23%</f>
        <v>0</v>
      </c>
      <c r="AC19" s="122">
        <f t="shared" ref="AC19:AC24" si="22">AA19*45%</f>
        <v>0</v>
      </c>
      <c r="AD19" s="121">
        <f t="shared" ref="AD19:AD24" si="23">AA19+AB19+AC19</f>
        <v>0</v>
      </c>
      <c r="AE19" s="4"/>
      <c r="AF19" s="4"/>
      <c r="AG19" s="4"/>
    </row>
    <row r="20" spans="1:62" x14ac:dyDescent="0.2">
      <c r="A20" s="100">
        <v>2</v>
      </c>
      <c r="B20" s="100" t="s">
        <v>93</v>
      </c>
      <c r="C20" s="115"/>
      <c r="D20" s="115"/>
      <c r="E20" s="115"/>
      <c r="F20" s="115">
        <f t="shared" ref="F20:F24" si="24">C20*E20</f>
        <v>0</v>
      </c>
      <c r="G20" s="116"/>
      <c r="H20" s="115"/>
      <c r="I20" s="115">
        <f t="shared" ref="I20:I24" si="25">F20</f>
        <v>0</v>
      </c>
      <c r="J20" s="116"/>
      <c r="K20" s="115">
        <f t="shared" si="4"/>
        <v>0</v>
      </c>
      <c r="L20" s="115"/>
      <c r="M20" s="116"/>
      <c r="N20" s="115"/>
      <c r="O20" s="117"/>
      <c r="P20" s="115"/>
      <c r="Q20" s="116"/>
      <c r="R20" s="115"/>
      <c r="S20" s="115"/>
      <c r="T20" s="121">
        <f>I20+K20+L20+N20+P20+R20+S20</f>
        <v>0</v>
      </c>
      <c r="U20" s="121">
        <f t="shared" ref="U20:U24" si="26">(T20-S20)*2</f>
        <v>0</v>
      </c>
      <c r="V20" s="121">
        <f t="shared" si="18"/>
        <v>0</v>
      </c>
      <c r="W20" s="122">
        <f>IF(V20&gt;6650*C20,6650*C20,V20)</f>
        <v>0</v>
      </c>
      <c r="X20" s="121">
        <f t="shared" si="19"/>
        <v>0</v>
      </c>
      <c r="Y20" s="121">
        <f t="shared" ref="Y20:Y24" si="27">(X20+U20)/12</f>
        <v>0</v>
      </c>
      <c r="Z20" s="121"/>
      <c r="AA20" s="121">
        <f t="shared" si="20"/>
        <v>0</v>
      </c>
      <c r="AB20" s="122">
        <f t="shared" si="21"/>
        <v>0</v>
      </c>
      <c r="AC20" s="122">
        <f t="shared" si="22"/>
        <v>0</v>
      </c>
      <c r="AD20" s="121">
        <f t="shared" si="23"/>
        <v>0</v>
      </c>
      <c r="AE20" s="4"/>
      <c r="AF20" s="4"/>
      <c r="AG20" s="4"/>
    </row>
    <row r="21" spans="1:62" x14ac:dyDescent="0.2">
      <c r="A21" s="100">
        <v>3</v>
      </c>
      <c r="B21" s="100" t="s">
        <v>93</v>
      </c>
      <c r="C21" s="115"/>
      <c r="D21" s="115"/>
      <c r="E21" s="115"/>
      <c r="F21" s="115">
        <f t="shared" si="24"/>
        <v>0</v>
      </c>
      <c r="G21" s="116"/>
      <c r="H21" s="115"/>
      <c r="I21" s="115">
        <f t="shared" si="25"/>
        <v>0</v>
      </c>
      <c r="J21" s="116"/>
      <c r="K21" s="115">
        <f t="shared" si="4"/>
        <v>0</v>
      </c>
      <c r="L21" s="115"/>
      <c r="M21" s="116"/>
      <c r="N21" s="115"/>
      <c r="O21" s="117"/>
      <c r="P21" s="115"/>
      <c r="Q21" s="116"/>
      <c r="R21" s="115"/>
      <c r="S21" s="115"/>
      <c r="T21" s="121">
        <f t="shared" ref="T21:T24" si="28">I21+K21+L21+N21+P21+R21+S21</f>
        <v>0</v>
      </c>
      <c r="U21" s="121">
        <f t="shared" si="26"/>
        <v>0</v>
      </c>
      <c r="V21" s="121">
        <f t="shared" si="18"/>
        <v>0</v>
      </c>
      <c r="W21" s="123">
        <f t="shared" ref="W21:W24" si="29">IF(V21&gt;6650*C21,6650*C21,V21)</f>
        <v>0</v>
      </c>
      <c r="X21" s="121">
        <f t="shared" si="19"/>
        <v>0</v>
      </c>
      <c r="Y21" s="121">
        <f t="shared" si="27"/>
        <v>0</v>
      </c>
      <c r="Z21" s="121"/>
      <c r="AA21" s="121">
        <f t="shared" si="20"/>
        <v>0</v>
      </c>
      <c r="AB21" s="121">
        <f t="shared" si="21"/>
        <v>0</v>
      </c>
      <c r="AC21" s="121">
        <f t="shared" si="22"/>
        <v>0</v>
      </c>
      <c r="AD21" s="121">
        <f t="shared" si="23"/>
        <v>0</v>
      </c>
    </row>
    <row r="22" spans="1:62" x14ac:dyDescent="0.2">
      <c r="A22" s="100">
        <v>4</v>
      </c>
      <c r="B22" s="100"/>
      <c r="C22" s="115"/>
      <c r="D22" s="115"/>
      <c r="E22" s="115"/>
      <c r="F22" s="115">
        <f t="shared" si="24"/>
        <v>0</v>
      </c>
      <c r="G22" s="116"/>
      <c r="H22" s="115"/>
      <c r="I22" s="115">
        <f t="shared" si="25"/>
        <v>0</v>
      </c>
      <c r="J22" s="116"/>
      <c r="K22" s="115">
        <f t="shared" si="4"/>
        <v>0</v>
      </c>
      <c r="L22" s="115"/>
      <c r="M22" s="116"/>
      <c r="N22" s="115"/>
      <c r="O22" s="117"/>
      <c r="P22" s="115"/>
      <c r="Q22" s="116"/>
      <c r="R22" s="115"/>
      <c r="S22" s="115"/>
      <c r="T22" s="121">
        <f t="shared" si="28"/>
        <v>0</v>
      </c>
      <c r="U22" s="121">
        <f t="shared" si="26"/>
        <v>0</v>
      </c>
      <c r="V22" s="121">
        <f t="shared" si="18"/>
        <v>0</v>
      </c>
      <c r="W22" s="122">
        <f t="shared" si="29"/>
        <v>0</v>
      </c>
      <c r="X22" s="121">
        <f t="shared" si="19"/>
        <v>0</v>
      </c>
      <c r="Y22" s="121">
        <f t="shared" si="27"/>
        <v>0</v>
      </c>
      <c r="Z22" s="121"/>
      <c r="AA22" s="121">
        <f t="shared" si="20"/>
        <v>0</v>
      </c>
      <c r="AB22" s="122">
        <f t="shared" si="21"/>
        <v>0</v>
      </c>
      <c r="AC22" s="122">
        <f t="shared" si="22"/>
        <v>0</v>
      </c>
      <c r="AD22" s="121">
        <f t="shared" si="23"/>
        <v>0</v>
      </c>
    </row>
    <row r="23" spans="1:62" x14ac:dyDescent="0.2">
      <c r="A23" s="100"/>
      <c r="B23" s="100"/>
      <c r="C23" s="115"/>
      <c r="D23" s="115"/>
      <c r="E23" s="115"/>
      <c r="F23" s="115">
        <f t="shared" si="24"/>
        <v>0</v>
      </c>
      <c r="G23" s="116"/>
      <c r="H23" s="115"/>
      <c r="I23" s="115">
        <f t="shared" si="25"/>
        <v>0</v>
      </c>
      <c r="J23" s="116"/>
      <c r="K23" s="115">
        <f t="shared" si="4"/>
        <v>0</v>
      </c>
      <c r="L23" s="115"/>
      <c r="M23" s="116"/>
      <c r="N23" s="115"/>
      <c r="O23" s="117"/>
      <c r="P23" s="115"/>
      <c r="Q23" s="116"/>
      <c r="R23" s="115"/>
      <c r="S23" s="115"/>
      <c r="T23" s="121">
        <f t="shared" si="28"/>
        <v>0</v>
      </c>
      <c r="U23" s="121">
        <f t="shared" si="26"/>
        <v>0</v>
      </c>
      <c r="V23" s="121">
        <f t="shared" si="18"/>
        <v>0</v>
      </c>
      <c r="W23" s="122">
        <f t="shared" si="29"/>
        <v>0</v>
      </c>
      <c r="X23" s="121">
        <f t="shared" si="19"/>
        <v>0</v>
      </c>
      <c r="Y23" s="121">
        <f t="shared" si="27"/>
        <v>0</v>
      </c>
      <c r="Z23" s="121"/>
      <c r="AA23" s="121">
        <f t="shared" si="20"/>
        <v>0</v>
      </c>
      <c r="AB23" s="122">
        <f t="shared" si="21"/>
        <v>0</v>
      </c>
      <c r="AC23" s="122">
        <f t="shared" si="22"/>
        <v>0</v>
      </c>
      <c r="AD23" s="121">
        <f t="shared" si="23"/>
        <v>0</v>
      </c>
    </row>
    <row r="24" spans="1:62" x14ac:dyDescent="0.2">
      <c r="A24" s="36"/>
      <c r="B24" s="36"/>
      <c r="C24" s="115"/>
      <c r="D24" s="115"/>
      <c r="E24" s="115"/>
      <c r="F24" s="115">
        <f t="shared" si="24"/>
        <v>0</v>
      </c>
      <c r="G24" s="116"/>
      <c r="H24" s="114"/>
      <c r="I24" s="114">
        <f t="shared" si="25"/>
        <v>0</v>
      </c>
      <c r="J24" s="116"/>
      <c r="K24" s="114">
        <f t="shared" si="4"/>
        <v>0</v>
      </c>
      <c r="L24" s="115"/>
      <c r="M24" s="116"/>
      <c r="N24" s="114"/>
      <c r="O24" s="117"/>
      <c r="P24" s="115"/>
      <c r="Q24" s="116"/>
      <c r="R24" s="115"/>
      <c r="S24" s="115"/>
      <c r="T24" s="121">
        <f t="shared" si="28"/>
        <v>0</v>
      </c>
      <c r="U24" s="121">
        <f t="shared" si="26"/>
        <v>0</v>
      </c>
      <c r="V24" s="121">
        <f t="shared" si="18"/>
        <v>0</v>
      </c>
      <c r="W24" s="123">
        <f t="shared" si="29"/>
        <v>0</v>
      </c>
      <c r="X24" s="121">
        <f t="shared" si="19"/>
        <v>0</v>
      </c>
      <c r="Y24" s="121">
        <f t="shared" si="27"/>
        <v>0</v>
      </c>
      <c r="Z24" s="121"/>
      <c r="AA24" s="121">
        <f t="shared" si="20"/>
        <v>0</v>
      </c>
      <c r="AB24" s="121">
        <f t="shared" si="21"/>
        <v>0</v>
      </c>
      <c r="AC24" s="121">
        <f t="shared" si="22"/>
        <v>0</v>
      </c>
      <c r="AD24" s="121">
        <f t="shared" si="23"/>
        <v>0</v>
      </c>
    </row>
    <row r="25" spans="1:62" ht="15.75" customHeight="1" x14ac:dyDescent="0.2">
      <c r="A25" s="176" t="s">
        <v>144</v>
      </c>
      <c r="B25" s="177"/>
      <c r="C25" s="177"/>
      <c r="D25" s="177"/>
      <c r="E25" s="177"/>
      <c r="F25" s="177"/>
      <c r="G25" s="177"/>
      <c r="H25" s="177"/>
      <c r="I25" s="177"/>
      <c r="J25" s="177"/>
      <c r="K25" s="177"/>
      <c r="L25" s="177"/>
      <c r="M25" s="177"/>
      <c r="N25" s="177"/>
      <c r="O25" s="177"/>
      <c r="P25" s="177"/>
      <c r="Q25" s="177"/>
      <c r="R25" s="177"/>
      <c r="S25" s="177"/>
      <c r="T25" s="177"/>
      <c r="U25" s="177"/>
      <c r="V25" s="177"/>
      <c r="W25" s="177"/>
      <c r="X25" s="84"/>
      <c r="Y25" s="4"/>
      <c r="Z25" s="84"/>
      <c r="AA25" s="4"/>
      <c r="AB25" s="4"/>
      <c r="AC25" s="85"/>
      <c r="AD25" s="84"/>
      <c r="AE25" s="4"/>
      <c r="AF25" s="83"/>
      <c r="AG25" s="4"/>
      <c r="AH25" s="86"/>
      <c r="AI25" s="87"/>
      <c r="AJ25" s="4"/>
      <c r="AK25" s="83"/>
      <c r="AL25" s="4"/>
      <c r="AM25" s="88"/>
      <c r="AN25" s="89"/>
      <c r="AO25" s="4"/>
      <c r="AP25" s="90"/>
      <c r="AQ25" s="4"/>
      <c r="AR25" s="88"/>
      <c r="AS25" s="7"/>
      <c r="AT25" s="4"/>
      <c r="AU25" s="4"/>
      <c r="AV25" s="4"/>
      <c r="AW25" s="4"/>
    </row>
    <row r="26" spans="1:62" ht="18" customHeight="1" x14ac:dyDescent="0.2">
      <c r="A26" s="172" t="s">
        <v>145</v>
      </c>
      <c r="B26" s="172"/>
      <c r="C26" s="172"/>
      <c r="D26" s="172"/>
      <c r="E26" s="172"/>
      <c r="F26" s="172"/>
      <c r="G26" s="172"/>
      <c r="H26" s="172"/>
      <c r="I26" s="172"/>
      <c r="J26" s="172"/>
      <c r="K26" s="172"/>
      <c r="L26" s="172"/>
      <c r="M26" s="172"/>
      <c r="N26" s="172"/>
      <c r="O26" s="172"/>
      <c r="P26" s="172"/>
      <c r="Q26" s="172"/>
      <c r="R26" s="172"/>
      <c r="S26" s="172"/>
      <c r="T26" s="172"/>
      <c r="U26" s="172"/>
      <c r="V26" s="172"/>
      <c r="W26" s="172"/>
      <c r="X26" s="84"/>
      <c r="Y26" s="4"/>
      <c r="Z26" s="84"/>
      <c r="AA26" s="4"/>
      <c r="AB26" s="4"/>
      <c r="AC26" s="85"/>
      <c r="AD26" s="84"/>
      <c r="AE26" s="4"/>
      <c r="AF26" s="83"/>
      <c r="AG26" s="4"/>
      <c r="AH26" s="86"/>
      <c r="AI26" s="87"/>
      <c r="AJ26" s="4"/>
      <c r="AK26" s="83"/>
      <c r="AL26" s="4"/>
      <c r="AM26" s="88"/>
      <c r="AN26" s="89"/>
      <c r="AO26" s="4"/>
      <c r="AP26" s="90"/>
      <c r="AQ26" s="4"/>
      <c r="AR26" s="88"/>
      <c r="AS26" s="7"/>
      <c r="AT26" s="4"/>
      <c r="AU26" s="4"/>
      <c r="AV26" s="4"/>
      <c r="AW26" s="4"/>
    </row>
    <row r="27" spans="1:62" ht="17.25" customHeight="1" x14ac:dyDescent="0.2">
      <c r="A27" s="1" t="s">
        <v>28</v>
      </c>
      <c r="B27" s="2"/>
      <c r="C27" s="2"/>
      <c r="D27" s="2"/>
      <c r="E27" s="2"/>
      <c r="F27" s="2"/>
      <c r="G27" s="2"/>
      <c r="H27" s="2"/>
      <c r="I27" s="2"/>
      <c r="J27" s="95"/>
      <c r="K27" s="2"/>
      <c r="L27" s="2"/>
      <c r="M27" s="2"/>
      <c r="N27" s="2"/>
      <c r="O27" s="2"/>
      <c r="P27" s="2"/>
      <c r="Q27" s="2"/>
      <c r="R27" s="2"/>
      <c r="S27" s="2"/>
      <c r="T27" s="2"/>
      <c r="U27" s="2"/>
      <c r="V27" s="2"/>
      <c r="W27" s="2"/>
      <c r="X27" s="3"/>
      <c r="Y27" s="3"/>
      <c r="Z27" s="3"/>
      <c r="AA27" s="3"/>
      <c r="AB27" s="3"/>
      <c r="AC27" s="3"/>
      <c r="AD27" s="3"/>
      <c r="AE27" s="3"/>
      <c r="AF27" s="4"/>
      <c r="AG27" s="4"/>
      <c r="AH27" s="4"/>
      <c r="AI27" s="4"/>
      <c r="AJ27" s="4"/>
      <c r="AK27" s="4"/>
      <c r="AL27" s="4"/>
      <c r="AM27" s="4"/>
      <c r="AN27" s="4"/>
      <c r="AO27" s="4"/>
      <c r="AP27" s="4"/>
      <c r="AQ27" s="4"/>
      <c r="AR27" s="4"/>
      <c r="AS27" s="4"/>
      <c r="AX27" s="6"/>
      <c r="AY27" s="4"/>
      <c r="AZ27" s="4"/>
      <c r="BA27" s="7"/>
      <c r="BB27" s="7"/>
      <c r="BC27" s="7"/>
      <c r="BD27" s="7"/>
      <c r="BF27" s="8"/>
      <c r="BG27" s="4"/>
      <c r="BH27" s="4"/>
      <c r="BI27" s="4"/>
      <c r="BJ27" s="4"/>
    </row>
    <row r="28" spans="1:62" s="4" customFormat="1" ht="16.5" customHeight="1" x14ac:dyDescent="0.2">
      <c r="A28" s="183" t="s">
        <v>146</v>
      </c>
      <c r="B28" s="183"/>
      <c r="C28" s="183"/>
      <c r="D28" s="183"/>
      <c r="E28" s="183"/>
      <c r="F28" s="183"/>
      <c r="G28" s="183"/>
      <c r="H28" s="183"/>
      <c r="I28" s="183"/>
      <c r="J28" s="183"/>
      <c r="K28" s="183"/>
      <c r="L28" s="183"/>
      <c r="M28" s="183"/>
      <c r="N28" s="183"/>
      <c r="O28" s="183"/>
      <c r="P28" s="183"/>
      <c r="Q28" s="183"/>
      <c r="R28" s="183"/>
      <c r="S28" s="183"/>
      <c r="T28" s="183"/>
      <c r="U28" s="183"/>
      <c r="V28" s="183"/>
      <c r="W28" s="56"/>
      <c r="X28" s="56"/>
      <c r="Y28" s="56"/>
      <c r="Z28" s="71"/>
      <c r="AA28" s="56"/>
      <c r="AB28" s="56"/>
      <c r="AC28" s="56"/>
      <c r="AD28" s="56"/>
      <c r="AE28" s="56"/>
      <c r="AF28" s="6"/>
      <c r="AG28" s="6"/>
      <c r="AH28" s="6"/>
      <c r="AI28" s="6"/>
      <c r="AJ28" s="6"/>
      <c r="AK28" s="6"/>
      <c r="AL28" s="6"/>
      <c r="AP28" s="9"/>
      <c r="AR28" s="10"/>
      <c r="AS28" s="11"/>
      <c r="AT28" s="11"/>
      <c r="AU28" s="11"/>
      <c r="AV28" s="11"/>
      <c r="AW28" s="6"/>
      <c r="AX28" s="6"/>
      <c r="AY28" s="6"/>
      <c r="AZ28" s="6"/>
      <c r="BA28" s="6"/>
      <c r="BB28" s="6"/>
      <c r="BC28" s="6"/>
      <c r="BD28" s="6"/>
      <c r="BE28" s="6"/>
    </row>
    <row r="29" spans="1:62" s="4" customFormat="1" ht="16.5" customHeight="1" x14ac:dyDescent="0.2">
      <c r="A29" s="179" t="s">
        <v>129</v>
      </c>
      <c r="B29" s="179"/>
      <c r="C29" s="179"/>
      <c r="D29" s="179"/>
      <c r="E29" s="179"/>
      <c r="F29" s="179"/>
      <c r="G29" s="179"/>
      <c r="H29" s="179"/>
      <c r="I29" s="179"/>
      <c r="J29" s="179"/>
      <c r="K29" s="179"/>
      <c r="L29" s="179"/>
      <c r="M29" s="179"/>
      <c r="N29" s="179"/>
      <c r="O29" s="179"/>
      <c r="P29" s="179"/>
      <c r="Q29" s="179"/>
      <c r="R29" s="179"/>
      <c r="S29" s="179"/>
      <c r="T29" s="179"/>
      <c r="U29" s="179"/>
      <c r="V29" s="179"/>
      <c r="W29" s="56"/>
      <c r="X29" s="56"/>
      <c r="Y29" s="56"/>
      <c r="Z29" s="71"/>
      <c r="AA29" s="56"/>
      <c r="AB29" s="56"/>
      <c r="AC29" s="56"/>
      <c r="AD29" s="56"/>
      <c r="AE29" s="56"/>
      <c r="AF29" s="6"/>
      <c r="AG29" s="6"/>
      <c r="AH29" s="6"/>
      <c r="AI29" s="6"/>
      <c r="AJ29" s="6"/>
      <c r="AK29" s="6"/>
      <c r="AL29" s="6"/>
      <c r="AP29" s="9"/>
      <c r="AR29" s="10"/>
      <c r="AS29" s="11"/>
      <c r="AT29" s="11"/>
      <c r="AU29" s="11"/>
      <c r="AV29" s="11"/>
      <c r="AW29" s="6"/>
      <c r="AX29" s="6"/>
      <c r="AY29" s="6"/>
      <c r="AZ29" s="6"/>
      <c r="BA29" s="6"/>
      <c r="BB29" s="6"/>
      <c r="BC29" s="6"/>
      <c r="BD29" s="6"/>
      <c r="BE29" s="6"/>
    </row>
    <row r="30" spans="1:62" ht="12.75" customHeight="1" x14ac:dyDescent="0.2">
      <c r="A30" s="179"/>
      <c r="B30" s="179"/>
      <c r="C30" s="179"/>
      <c r="D30" s="179"/>
      <c r="E30" s="179"/>
      <c r="F30" s="179"/>
      <c r="G30" s="179"/>
      <c r="H30" s="179"/>
      <c r="I30" s="179"/>
      <c r="J30" s="179"/>
      <c r="K30" s="179"/>
      <c r="L30" s="179"/>
      <c r="M30" s="179"/>
      <c r="N30" s="179"/>
      <c r="O30" s="179"/>
      <c r="P30" s="179"/>
      <c r="Q30" s="179"/>
      <c r="R30" s="179"/>
      <c r="S30" s="179"/>
      <c r="T30" s="179"/>
      <c r="U30" s="179"/>
      <c r="V30" s="179"/>
      <c r="W30" s="4"/>
      <c r="X30" s="4"/>
      <c r="Y30" s="4"/>
      <c r="Z30" s="4"/>
      <c r="AA30" s="4"/>
      <c r="AB30" s="4"/>
      <c r="AC30" s="4"/>
      <c r="AD30" s="4"/>
    </row>
    <row r="31" spans="1:62" ht="27" customHeight="1" x14ac:dyDescent="0.2">
      <c r="A31" s="179" t="s">
        <v>130</v>
      </c>
      <c r="B31" s="179"/>
      <c r="C31" s="179"/>
      <c r="D31" s="179"/>
      <c r="E31" s="179"/>
      <c r="F31" s="179"/>
      <c r="G31" s="179"/>
      <c r="H31" s="179"/>
      <c r="I31" s="179"/>
      <c r="J31" s="179"/>
      <c r="K31" s="179"/>
      <c r="L31" s="179"/>
      <c r="M31" s="179"/>
      <c r="N31" s="179"/>
      <c r="O31" s="179"/>
      <c r="P31" s="179"/>
      <c r="Q31" s="179"/>
      <c r="R31" s="179"/>
      <c r="S31" s="179"/>
      <c r="T31" s="179"/>
      <c r="U31" s="179"/>
      <c r="V31" s="179"/>
      <c r="W31" s="66"/>
      <c r="X31" s="66"/>
      <c r="Y31" s="4"/>
      <c r="Z31" s="4"/>
      <c r="AA31" s="4"/>
      <c r="AB31" s="4"/>
      <c r="AC31" s="4"/>
      <c r="AD31" s="4"/>
    </row>
    <row r="32" spans="1:62" ht="12.75" customHeight="1" x14ac:dyDescent="0.2">
      <c r="A32" s="69"/>
      <c r="B32" s="69"/>
      <c r="C32" s="69"/>
      <c r="D32" s="69"/>
      <c r="E32" s="69"/>
      <c r="F32" s="69"/>
      <c r="G32" s="69"/>
      <c r="H32" s="69"/>
      <c r="I32" s="69"/>
      <c r="J32" s="69"/>
      <c r="K32" s="69"/>
      <c r="L32" s="69"/>
      <c r="M32" s="69"/>
      <c r="N32" s="69"/>
      <c r="O32" s="69"/>
      <c r="P32" s="69"/>
      <c r="Q32" s="69"/>
      <c r="R32" s="69"/>
      <c r="S32" s="69"/>
      <c r="T32" s="69"/>
      <c r="U32" s="69"/>
      <c r="V32" s="69"/>
      <c r="W32" s="4"/>
      <c r="X32" s="4"/>
      <c r="Y32" s="4"/>
      <c r="Z32" s="4"/>
      <c r="AA32" s="4"/>
      <c r="AB32" s="4"/>
      <c r="AC32" s="4"/>
      <c r="AD32" s="4"/>
    </row>
    <row r="33" spans="1:26" s="102" customFormat="1" ht="21.75" customHeight="1" x14ac:dyDescent="0.25">
      <c r="A33" s="169" t="s">
        <v>147</v>
      </c>
      <c r="B33" s="169"/>
      <c r="C33" s="169"/>
      <c r="D33" s="169"/>
      <c r="E33" s="169"/>
      <c r="F33" s="169"/>
      <c r="G33" s="173"/>
      <c r="H33" s="173"/>
      <c r="I33" s="173"/>
      <c r="J33" s="173"/>
      <c r="K33" s="101"/>
      <c r="L33" s="2"/>
      <c r="M33" s="174"/>
      <c r="N33" s="174"/>
      <c r="O33" s="174"/>
      <c r="P33" s="174"/>
      <c r="Q33" s="65"/>
      <c r="R33" s="98"/>
      <c r="S33" s="98"/>
      <c r="T33" s="98"/>
      <c r="U33" s="98"/>
      <c r="V33" s="98"/>
      <c r="W33" s="98"/>
      <c r="X33" s="98"/>
    </row>
    <row r="34" spans="1:26" s="102" customFormat="1" ht="16.5" customHeight="1" x14ac:dyDescent="0.25">
      <c r="A34" s="98"/>
      <c r="B34" s="98"/>
      <c r="C34" s="98"/>
      <c r="D34" s="98"/>
      <c r="E34" s="98"/>
      <c r="F34" s="98"/>
      <c r="G34" s="151" t="s">
        <v>148</v>
      </c>
      <c r="H34" s="151"/>
      <c r="I34" s="151"/>
      <c r="J34" s="151"/>
      <c r="K34" s="98"/>
      <c r="L34" s="98"/>
      <c r="M34" s="151" t="s">
        <v>149</v>
      </c>
      <c r="N34" s="151"/>
      <c r="O34" s="151"/>
      <c r="P34" s="151"/>
      <c r="Q34" s="103"/>
      <c r="R34" s="98"/>
      <c r="S34" s="98"/>
      <c r="T34" s="98"/>
      <c r="U34" s="98"/>
      <c r="V34" s="98"/>
      <c r="W34" s="98"/>
      <c r="X34" s="98"/>
    </row>
    <row r="35" spans="1:26" customFormat="1" ht="20.25" customHeight="1" x14ac:dyDescent="0.25">
      <c r="A35" s="169" t="s">
        <v>150</v>
      </c>
      <c r="B35" s="169"/>
      <c r="C35" s="169"/>
      <c r="D35" s="169"/>
      <c r="E35" s="169"/>
      <c r="F35" s="169"/>
      <c r="G35" s="170"/>
      <c r="H35" s="170"/>
      <c r="I35" s="170"/>
      <c r="J35" s="170"/>
      <c r="K35" s="104"/>
      <c r="L35" s="170"/>
      <c r="M35" s="170"/>
      <c r="N35" s="170"/>
      <c r="O35" s="170"/>
      <c r="P35" s="105"/>
      <c r="Q35" s="178"/>
      <c r="R35" s="178"/>
      <c r="S35" s="178"/>
      <c r="T35" s="178"/>
      <c r="U35" s="99"/>
      <c r="V35" s="99"/>
      <c r="W35" s="99"/>
      <c r="X35" s="99"/>
      <c r="Y35" s="99"/>
      <c r="Z35" s="99"/>
    </row>
    <row r="36" spans="1:26" customFormat="1" ht="15" customHeight="1" x14ac:dyDescent="0.25">
      <c r="A36" s="106"/>
      <c r="B36" s="106"/>
      <c r="C36" s="106"/>
      <c r="D36" s="106"/>
      <c r="E36" s="66"/>
      <c r="F36" s="66"/>
      <c r="G36" s="151" t="s">
        <v>148</v>
      </c>
      <c r="H36" s="151"/>
      <c r="I36" s="151"/>
      <c r="J36" s="151"/>
      <c r="K36" s="107"/>
      <c r="L36" s="152" t="s">
        <v>24</v>
      </c>
      <c r="M36" s="152"/>
      <c r="N36" s="152"/>
      <c r="O36" s="152"/>
      <c r="P36" s="108"/>
      <c r="Q36" s="153" t="s">
        <v>151</v>
      </c>
      <c r="R36" s="153"/>
      <c r="S36" s="153"/>
      <c r="T36" s="153"/>
      <c r="U36" s="99"/>
      <c r="V36" s="99"/>
      <c r="W36" s="99"/>
      <c r="X36" s="99"/>
      <c r="Y36" s="99"/>
      <c r="Z36" s="99"/>
    </row>
  </sheetData>
  <mergeCells count="51">
    <mergeCell ref="A29:V30"/>
    <mergeCell ref="B5:C5"/>
    <mergeCell ref="E5:I5"/>
    <mergeCell ref="E6:I6"/>
    <mergeCell ref="K5:K6"/>
    <mergeCell ref="A28:V28"/>
    <mergeCell ref="T8:T12"/>
    <mergeCell ref="E8:I8"/>
    <mergeCell ref="J8:K11"/>
    <mergeCell ref="M8:N11"/>
    <mergeCell ref="G9:H11"/>
    <mergeCell ref="U8:U12"/>
    <mergeCell ref="V8:W9"/>
    <mergeCell ref="V10:V12"/>
    <mergeCell ref="A35:F35"/>
    <mergeCell ref="G35:J35"/>
    <mergeCell ref="A2:AD2"/>
    <mergeCell ref="A26:W26"/>
    <mergeCell ref="A33:F33"/>
    <mergeCell ref="G33:J33"/>
    <mergeCell ref="M33:P33"/>
    <mergeCell ref="G34:J34"/>
    <mergeCell ref="M34:P34"/>
    <mergeCell ref="E11:E12"/>
    <mergeCell ref="A25:W25"/>
    <mergeCell ref="Q8:R11"/>
    <mergeCell ref="L35:O35"/>
    <mergeCell ref="Q35:T35"/>
    <mergeCell ref="Z8:Z12"/>
    <mergeCell ref="A31:V31"/>
    <mergeCell ref="I9:I12"/>
    <mergeCell ref="F11:F12"/>
    <mergeCell ref="E9:F10"/>
    <mergeCell ref="W10:W12"/>
    <mergeCell ref="S8:S12"/>
    <mergeCell ref="G36:J36"/>
    <mergeCell ref="L36:O36"/>
    <mergeCell ref="Q36:T36"/>
    <mergeCell ref="A1:AD1"/>
    <mergeCell ref="L8:L12"/>
    <mergeCell ref="AD8:AD12"/>
    <mergeCell ref="AC8:AC12"/>
    <mergeCell ref="AB8:AB12"/>
    <mergeCell ref="AA8:AA12"/>
    <mergeCell ref="X8:X12"/>
    <mergeCell ref="D8:D12"/>
    <mergeCell ref="C8:C12"/>
    <mergeCell ref="B8:B12"/>
    <mergeCell ref="A8:A12"/>
    <mergeCell ref="O8:P11"/>
    <mergeCell ref="Y8:Y12"/>
  </mergeCells>
  <printOptions horizontalCentered="1"/>
  <pageMargins left="0.31496062992126" right="0.31496062992126" top="0.66929133858267698" bottom="0.66929133858267698" header="0.31496062992126" footer="0.31496062992126"/>
  <pageSetup paperSize="8" scale="45" fitToHeight="80" orientation="landscape" r:id="rId1"/>
  <headerFooter>
    <oddHeader>&amp;R&amp;10Tabel nr.21</oddHeader>
    <oddFooter>&amp;R&amp;"-,полужирный"&amp;8&amp;P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D42"/>
  <sheetViews>
    <sheetView showZeros="0" view="pageBreakPreview" zoomScale="70" zoomScaleSheetLayoutView="70" workbookViewId="0">
      <selection activeCell="AA12" sqref="AA12"/>
    </sheetView>
  </sheetViews>
  <sheetFormatPr defaultColWidth="8.85546875" defaultRowHeight="12.75" x14ac:dyDescent="0.2"/>
  <cols>
    <col min="1" max="1" width="5" style="5" customWidth="1"/>
    <col min="2" max="2" width="18.85546875" style="5" customWidth="1"/>
    <col min="3" max="3" width="10.5703125" style="5" customWidth="1"/>
    <col min="4" max="4" width="5.140625" style="5" customWidth="1"/>
    <col min="5" max="5" width="6.5703125" style="5" customWidth="1"/>
    <col min="6" max="6" width="10" style="5" customWidth="1"/>
    <col min="7" max="7" width="6.7109375" style="5" customWidth="1"/>
    <col min="8" max="8" width="7.7109375" style="5" customWidth="1"/>
    <col min="9" max="9" width="13.42578125" style="5" customWidth="1"/>
    <col min="10" max="10" width="6.5703125" style="5" customWidth="1"/>
    <col min="11" max="11" width="11.42578125" style="5" customWidth="1"/>
    <col min="12" max="12" width="6.7109375" style="5" customWidth="1"/>
    <col min="13" max="13" width="13" style="5" customWidth="1"/>
    <col min="14" max="14" width="6.28515625" style="5" customWidth="1"/>
    <col min="15" max="15" width="7.7109375" style="5" customWidth="1"/>
    <col min="16" max="16" width="10" style="5" customWidth="1"/>
    <col min="17" max="17" width="13.7109375" style="5" customWidth="1"/>
    <col min="18" max="18" width="11.140625" style="5" customWidth="1"/>
    <col min="19" max="19" width="8.85546875" style="5" customWidth="1"/>
    <col min="20" max="20" width="12.28515625" style="5" customWidth="1"/>
    <col min="21" max="21" width="8.7109375" style="5" customWidth="1"/>
    <col min="22" max="23" width="11.85546875" style="5" customWidth="1"/>
    <col min="24" max="24" width="12.5703125" style="5" customWidth="1"/>
    <col min="25" max="25" width="12" style="5" customWidth="1"/>
    <col min="26" max="26" width="11.42578125" style="5" customWidth="1"/>
    <col min="27" max="27" width="11.28515625" style="5" customWidth="1"/>
    <col min="28" max="16384" width="8.85546875" style="5"/>
  </cols>
  <sheetData>
    <row r="1" spans="1:52" s="43" customFormat="1" ht="15.75" x14ac:dyDescent="0.25">
      <c r="A1" s="184" t="s">
        <v>140</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row>
    <row r="2" spans="1:52" s="28" customFormat="1" ht="17.45" customHeight="1" x14ac:dyDescent="0.25">
      <c r="A2" s="171" t="s">
        <v>20</v>
      </c>
      <c r="B2" s="171"/>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44"/>
      <c r="AC2" s="44"/>
      <c r="AD2" s="44"/>
      <c r="AE2" s="44"/>
      <c r="AF2" s="44"/>
      <c r="AG2" s="44"/>
      <c r="AH2" s="194"/>
      <c r="AI2" s="194"/>
      <c r="AJ2" s="194"/>
      <c r="AK2" s="194"/>
      <c r="AL2" s="194"/>
      <c r="AM2" s="194"/>
      <c r="AN2" s="194"/>
      <c r="AO2" s="194"/>
      <c r="AP2" s="194"/>
      <c r="AQ2" s="194"/>
      <c r="AR2" s="194"/>
      <c r="AS2" s="194"/>
      <c r="AT2" s="194"/>
      <c r="AU2" s="194"/>
      <c r="AV2" s="45"/>
      <c r="AW2" s="45"/>
      <c r="AX2" s="45"/>
      <c r="AY2" s="45"/>
      <c r="AZ2" s="45"/>
    </row>
    <row r="3" spans="1:52" s="28" customFormat="1" ht="17.45" customHeight="1" x14ac:dyDescent="0.25">
      <c r="A3" s="55"/>
      <c r="B3" s="55"/>
      <c r="C3" s="55"/>
      <c r="D3" s="55"/>
      <c r="E3" s="55"/>
      <c r="F3" s="55"/>
      <c r="G3" s="55"/>
      <c r="H3" s="55"/>
      <c r="I3" s="55"/>
      <c r="J3" s="55"/>
      <c r="K3" s="55"/>
      <c r="L3" s="55"/>
      <c r="M3" s="55"/>
      <c r="N3" s="55"/>
      <c r="O3" s="55"/>
      <c r="P3" s="55"/>
      <c r="Q3" s="55"/>
      <c r="R3" s="55"/>
      <c r="S3" s="55"/>
      <c r="T3" s="55"/>
      <c r="U3" s="55"/>
      <c r="V3" s="55"/>
      <c r="W3" s="72"/>
      <c r="X3" s="55"/>
      <c r="Y3" s="55"/>
      <c r="Z3" s="55"/>
      <c r="AA3" s="55"/>
      <c r="AB3" s="44"/>
      <c r="AC3" s="44"/>
      <c r="AD3" s="44"/>
      <c r="AE3" s="44"/>
      <c r="AF3" s="44"/>
      <c r="AG3" s="44"/>
      <c r="AH3" s="57"/>
      <c r="AI3" s="57"/>
      <c r="AJ3" s="57"/>
      <c r="AK3" s="57"/>
      <c r="AL3" s="57"/>
      <c r="AM3" s="57"/>
      <c r="AN3" s="57"/>
      <c r="AO3" s="57"/>
      <c r="AP3" s="57"/>
      <c r="AQ3" s="57"/>
      <c r="AR3" s="57"/>
      <c r="AS3" s="57"/>
      <c r="AT3" s="57"/>
      <c r="AU3" s="57"/>
      <c r="AV3" s="45"/>
      <c r="AW3" s="45"/>
      <c r="AX3" s="45"/>
      <c r="AY3" s="45"/>
      <c r="AZ3" s="45"/>
    </row>
    <row r="4" spans="1:52" s="28" customFormat="1" ht="17.45" customHeight="1" x14ac:dyDescent="0.2">
      <c r="A4" s="55"/>
      <c r="B4" s="180" t="s">
        <v>25</v>
      </c>
      <c r="C4" s="180"/>
      <c r="D4" s="62"/>
      <c r="E4" s="180" t="s">
        <v>84</v>
      </c>
      <c r="F4" s="180"/>
      <c r="G4" s="180"/>
      <c r="H4" s="180"/>
      <c r="I4" s="180"/>
      <c r="J4" s="19"/>
      <c r="K4" s="182" t="s">
        <v>86</v>
      </c>
      <c r="L4" s="58" t="s">
        <v>87</v>
      </c>
      <c r="M4" s="58" t="s">
        <v>88</v>
      </c>
      <c r="N4" s="58" t="s">
        <v>91</v>
      </c>
      <c r="O4" s="58" t="s">
        <v>92</v>
      </c>
      <c r="P4" s="58" t="s">
        <v>89</v>
      </c>
      <c r="Q4" s="55"/>
      <c r="R4" s="55"/>
      <c r="S4" s="55"/>
      <c r="T4" s="55"/>
      <c r="U4" s="55"/>
      <c r="V4" s="55"/>
      <c r="W4" s="72"/>
      <c r="X4" s="55"/>
      <c r="Y4" s="55"/>
      <c r="Z4" s="55"/>
      <c r="AA4" s="55"/>
      <c r="AB4" s="44"/>
      <c r="AC4" s="44"/>
      <c r="AD4" s="44"/>
      <c r="AE4" s="44"/>
      <c r="AF4" s="44"/>
      <c r="AG4" s="44"/>
      <c r="AH4" s="57"/>
      <c r="AI4" s="57"/>
      <c r="AJ4" s="57"/>
      <c r="AK4" s="57"/>
      <c r="AL4" s="57"/>
      <c r="AM4" s="57"/>
      <c r="AN4" s="57"/>
      <c r="AO4" s="57"/>
      <c r="AP4" s="57"/>
      <c r="AQ4" s="57"/>
      <c r="AR4" s="57"/>
      <c r="AS4" s="57"/>
      <c r="AT4" s="57"/>
      <c r="AU4" s="57"/>
      <c r="AV4" s="45"/>
      <c r="AW4" s="45"/>
      <c r="AX4" s="45"/>
      <c r="AY4" s="45"/>
      <c r="AZ4" s="45"/>
    </row>
    <row r="5" spans="1:52" s="28" customFormat="1" ht="17.45" customHeight="1" x14ac:dyDescent="0.2">
      <c r="A5" s="55"/>
      <c r="B5" s="32"/>
      <c r="C5" s="32"/>
      <c r="D5" s="32"/>
      <c r="E5" s="181" t="s">
        <v>85</v>
      </c>
      <c r="F5" s="181"/>
      <c r="G5" s="181"/>
      <c r="H5" s="181"/>
      <c r="I5" s="181"/>
      <c r="J5" s="32"/>
      <c r="K5" s="182"/>
      <c r="L5" s="64"/>
      <c r="M5" s="64"/>
      <c r="N5" s="64"/>
      <c r="O5" s="64"/>
      <c r="P5" s="64"/>
      <c r="Q5" s="55"/>
      <c r="R5" s="55"/>
      <c r="S5" s="55"/>
      <c r="T5" s="55"/>
      <c r="U5" s="55"/>
      <c r="V5" s="55"/>
      <c r="W5" s="72"/>
      <c r="X5" s="55"/>
      <c r="Y5" s="55"/>
      <c r="Z5" s="55"/>
      <c r="AA5" s="55"/>
      <c r="AB5" s="44"/>
      <c r="AC5" s="44"/>
      <c r="AD5" s="44"/>
      <c r="AE5" s="44"/>
      <c r="AF5" s="44"/>
      <c r="AG5" s="44"/>
      <c r="AH5" s="57"/>
      <c r="AI5" s="57"/>
      <c r="AJ5" s="57"/>
      <c r="AK5" s="57"/>
      <c r="AL5" s="57"/>
      <c r="AM5" s="57"/>
      <c r="AN5" s="57"/>
      <c r="AO5" s="57"/>
      <c r="AP5" s="57"/>
      <c r="AQ5" s="57"/>
      <c r="AR5" s="57"/>
      <c r="AS5" s="57"/>
      <c r="AT5" s="57"/>
      <c r="AU5" s="57"/>
      <c r="AV5" s="45"/>
      <c r="AW5" s="45"/>
      <c r="AX5" s="45"/>
      <c r="AY5" s="45"/>
      <c r="AZ5" s="45"/>
    </row>
    <row r="6" spans="1:52" x14ac:dyDescent="0.2">
      <c r="E6" s="67"/>
      <c r="F6" s="67"/>
      <c r="N6" s="32"/>
      <c r="O6" s="32"/>
      <c r="P6" s="32"/>
      <c r="Q6" s="32"/>
      <c r="R6" s="32"/>
      <c r="S6" s="32"/>
      <c r="T6" s="32"/>
      <c r="U6" s="32"/>
      <c r="V6" s="32"/>
      <c r="W6" s="32"/>
      <c r="X6" s="32"/>
      <c r="Y6" s="32"/>
      <c r="Z6" s="32"/>
      <c r="AA6" s="32"/>
    </row>
    <row r="7" spans="1:52" ht="42.6" customHeight="1" x14ac:dyDescent="0.2">
      <c r="A7" s="156" t="s">
        <v>4</v>
      </c>
      <c r="B7" s="190" t="s">
        <v>18</v>
      </c>
      <c r="C7" s="158" t="s">
        <v>0</v>
      </c>
      <c r="D7" s="175" t="s">
        <v>1</v>
      </c>
      <c r="E7" s="156" t="s">
        <v>115</v>
      </c>
      <c r="F7" s="156"/>
      <c r="G7" s="155" t="s">
        <v>31</v>
      </c>
      <c r="H7" s="155"/>
      <c r="I7" s="193" t="s">
        <v>43</v>
      </c>
      <c r="J7" s="185" t="s">
        <v>44</v>
      </c>
      <c r="K7" s="186"/>
      <c r="L7" s="185" t="s">
        <v>45</v>
      </c>
      <c r="M7" s="186"/>
      <c r="N7" s="159" t="s">
        <v>90</v>
      </c>
      <c r="O7" s="160"/>
      <c r="P7" s="155" t="s">
        <v>33</v>
      </c>
      <c r="Q7" s="156" t="s">
        <v>29</v>
      </c>
      <c r="R7" s="155" t="s">
        <v>47</v>
      </c>
      <c r="S7" s="155" t="s">
        <v>38</v>
      </c>
      <c r="T7" s="155"/>
      <c r="U7" s="155" t="s">
        <v>48</v>
      </c>
      <c r="V7" s="165" t="s">
        <v>96</v>
      </c>
      <c r="W7" s="165" t="s">
        <v>104</v>
      </c>
      <c r="X7" s="190" t="s">
        <v>30</v>
      </c>
      <c r="Y7" s="189" t="s">
        <v>49</v>
      </c>
      <c r="Z7" s="189" t="s">
        <v>117</v>
      </c>
      <c r="AA7" s="156" t="s">
        <v>51</v>
      </c>
    </row>
    <row r="8" spans="1:52" ht="134.25" customHeight="1" x14ac:dyDescent="0.2">
      <c r="A8" s="156"/>
      <c r="B8" s="191"/>
      <c r="C8" s="158"/>
      <c r="D8" s="175"/>
      <c r="E8" s="175" t="s">
        <v>7</v>
      </c>
      <c r="F8" s="155" t="s">
        <v>8</v>
      </c>
      <c r="G8" s="155"/>
      <c r="H8" s="155"/>
      <c r="I8" s="193"/>
      <c r="J8" s="187"/>
      <c r="K8" s="188"/>
      <c r="L8" s="187"/>
      <c r="M8" s="188"/>
      <c r="N8" s="163"/>
      <c r="O8" s="164"/>
      <c r="P8" s="155"/>
      <c r="Q8" s="156"/>
      <c r="R8" s="155"/>
      <c r="S8" s="155" t="s">
        <v>5</v>
      </c>
      <c r="T8" s="168" t="s">
        <v>98</v>
      </c>
      <c r="U8" s="155"/>
      <c r="V8" s="166"/>
      <c r="W8" s="166"/>
      <c r="X8" s="191"/>
      <c r="Y8" s="189"/>
      <c r="Z8" s="189"/>
      <c r="AA8" s="156"/>
    </row>
    <row r="9" spans="1:52" ht="24" customHeight="1" x14ac:dyDescent="0.2">
      <c r="A9" s="156"/>
      <c r="B9" s="192"/>
      <c r="C9" s="158"/>
      <c r="D9" s="175"/>
      <c r="E9" s="175"/>
      <c r="F9" s="155"/>
      <c r="G9" s="34" t="s">
        <v>2</v>
      </c>
      <c r="H9" s="34" t="s">
        <v>36</v>
      </c>
      <c r="I9" s="193"/>
      <c r="J9" s="46" t="s">
        <v>2</v>
      </c>
      <c r="K9" s="46" t="s">
        <v>36</v>
      </c>
      <c r="L9" s="46" t="s">
        <v>2</v>
      </c>
      <c r="M9" s="46" t="s">
        <v>36</v>
      </c>
      <c r="N9" s="35" t="s">
        <v>2</v>
      </c>
      <c r="O9" s="34" t="s">
        <v>36</v>
      </c>
      <c r="P9" s="155"/>
      <c r="Q9" s="156"/>
      <c r="R9" s="155"/>
      <c r="S9" s="155"/>
      <c r="T9" s="168"/>
      <c r="U9" s="155"/>
      <c r="V9" s="167"/>
      <c r="W9" s="167"/>
      <c r="X9" s="192"/>
      <c r="Y9" s="189"/>
      <c r="Z9" s="189"/>
      <c r="AA9" s="156"/>
    </row>
    <row r="10" spans="1:52" s="16" customFormat="1" ht="51.75" customHeight="1" x14ac:dyDescent="0.25">
      <c r="A10" s="12">
        <v>1</v>
      </c>
      <c r="B10" s="12">
        <v>2</v>
      </c>
      <c r="C10" s="12">
        <v>3</v>
      </c>
      <c r="D10" s="12">
        <v>4</v>
      </c>
      <c r="E10" s="12">
        <v>5</v>
      </c>
      <c r="F10" s="12" t="s">
        <v>9</v>
      </c>
      <c r="G10" s="13">
        <v>7</v>
      </c>
      <c r="H10" s="13" t="s">
        <v>10</v>
      </c>
      <c r="I10" s="12" t="s">
        <v>27</v>
      </c>
      <c r="J10" s="12">
        <v>10</v>
      </c>
      <c r="K10" s="12" t="s">
        <v>64</v>
      </c>
      <c r="L10" s="12">
        <v>12</v>
      </c>
      <c r="M10" s="12" t="s">
        <v>11</v>
      </c>
      <c r="N10" s="12">
        <v>14</v>
      </c>
      <c r="O10" s="12">
        <v>15</v>
      </c>
      <c r="P10" s="12">
        <v>16</v>
      </c>
      <c r="Q10" s="12" t="s">
        <v>108</v>
      </c>
      <c r="R10" s="12" t="s">
        <v>65</v>
      </c>
      <c r="S10" s="12" t="s">
        <v>66</v>
      </c>
      <c r="T10" s="14">
        <v>20</v>
      </c>
      <c r="U10" s="12" t="s">
        <v>67</v>
      </c>
      <c r="V10" s="12" t="s">
        <v>72</v>
      </c>
      <c r="W10" s="12">
        <v>23</v>
      </c>
      <c r="X10" s="12" t="s">
        <v>105</v>
      </c>
      <c r="Y10" s="14" t="s">
        <v>106</v>
      </c>
      <c r="Z10" s="14" t="s">
        <v>116</v>
      </c>
      <c r="AA10" s="12" t="s">
        <v>107</v>
      </c>
    </row>
    <row r="11" spans="1:52" s="94" customFormat="1" ht="38.25" x14ac:dyDescent="0.2">
      <c r="A11" s="93"/>
      <c r="B11" s="79" t="s">
        <v>95</v>
      </c>
      <c r="C11" s="110">
        <f>SUM(C12:C14)</f>
        <v>1</v>
      </c>
      <c r="D11" s="110"/>
      <c r="E11" s="110">
        <f>SUM(E12:E14)</f>
        <v>1430</v>
      </c>
      <c r="F11" s="110">
        <f t="shared" ref="F11:M11" si="0">SUM(F12:F14)</f>
        <v>1430</v>
      </c>
      <c r="G11" s="110"/>
      <c r="H11" s="110">
        <f t="shared" si="0"/>
        <v>143</v>
      </c>
      <c r="I11" s="113">
        <f t="shared" si="0"/>
        <v>0</v>
      </c>
      <c r="J11" s="113"/>
      <c r="K11" s="113">
        <f t="shared" si="0"/>
        <v>0</v>
      </c>
      <c r="L11" s="111"/>
      <c r="M11" s="113">
        <f t="shared" si="0"/>
        <v>0</v>
      </c>
      <c r="N11" s="111"/>
      <c r="O11" s="113">
        <f t="shared" ref="O11:AA11" si="1">SUM(O12:O14)</f>
        <v>0</v>
      </c>
      <c r="P11" s="113">
        <f t="shared" si="1"/>
        <v>0</v>
      </c>
      <c r="Q11" s="119">
        <f t="shared" si="1"/>
        <v>1573</v>
      </c>
      <c r="R11" s="119">
        <f t="shared" si="1"/>
        <v>6292</v>
      </c>
      <c r="S11" s="119">
        <f>SUM(S12:S14)</f>
        <v>1573</v>
      </c>
      <c r="T11" s="120">
        <f t="shared" si="1"/>
        <v>1573</v>
      </c>
      <c r="U11" s="119">
        <f t="shared" si="1"/>
        <v>1430</v>
      </c>
      <c r="V11" s="119">
        <f t="shared" si="1"/>
        <v>643.5</v>
      </c>
      <c r="W11" s="119">
        <f t="shared" si="1"/>
        <v>0</v>
      </c>
      <c r="X11" s="119">
        <f t="shared" si="1"/>
        <v>28.814499999999999</v>
      </c>
      <c r="Y11" s="120">
        <f t="shared" si="1"/>
        <v>6.2655450000000004</v>
      </c>
      <c r="Z11" s="120">
        <f t="shared" si="1"/>
        <v>1.2966525</v>
      </c>
      <c r="AA11" s="119">
        <f t="shared" si="1"/>
        <v>36.376697499999999</v>
      </c>
    </row>
    <row r="12" spans="1:52" x14ac:dyDescent="0.2">
      <c r="A12" s="36">
        <v>1</v>
      </c>
      <c r="B12" s="60" t="s">
        <v>127</v>
      </c>
      <c r="C12" s="115">
        <v>1</v>
      </c>
      <c r="D12" s="115">
        <v>16</v>
      </c>
      <c r="E12" s="115">
        <v>1430</v>
      </c>
      <c r="F12" s="115">
        <f>C12*E12</f>
        <v>1430</v>
      </c>
      <c r="G12" s="116">
        <v>0.1</v>
      </c>
      <c r="H12" s="115">
        <f>F12*G12</f>
        <v>143</v>
      </c>
      <c r="I12" s="115"/>
      <c r="J12" s="116"/>
      <c r="K12" s="115"/>
      <c r="L12" s="116"/>
      <c r="M12" s="115"/>
      <c r="N12" s="116"/>
      <c r="O12" s="115"/>
      <c r="P12" s="125"/>
      <c r="Q12" s="121">
        <f>F12+H12+I12+(K12*6/12)+(M12*6/12)+O12+P12</f>
        <v>1573</v>
      </c>
      <c r="R12" s="121">
        <f>(Q12-P12)*4</f>
        <v>6292</v>
      </c>
      <c r="S12" s="121">
        <f>Q12-P12</f>
        <v>1573</v>
      </c>
      <c r="T12" s="122">
        <f>IF(S12&gt;6650*C12,6650*C12,S12)</f>
        <v>1573</v>
      </c>
      <c r="U12" s="121">
        <f>F12</f>
        <v>1430</v>
      </c>
      <c r="V12" s="121">
        <f>(U12+R12)/12</f>
        <v>643.5</v>
      </c>
      <c r="W12" s="121"/>
      <c r="X12" s="121">
        <f>(Q12*12+R12+S12+U12+V12+W12)/1000</f>
        <v>28.814499999999999</v>
      </c>
      <c r="Y12" s="122">
        <f>(X12-T12/1000)*23%</f>
        <v>6.2655450000000004</v>
      </c>
      <c r="Z12" s="122">
        <f>X12*4.5%</f>
        <v>1.2966525</v>
      </c>
      <c r="AA12" s="121">
        <f>X12+Y12+Z12</f>
        <v>36.376697499999999</v>
      </c>
    </row>
    <row r="13" spans="1:52" x14ac:dyDescent="0.2">
      <c r="A13" s="36">
        <v>2</v>
      </c>
      <c r="B13" s="60" t="s">
        <v>93</v>
      </c>
      <c r="C13" s="115"/>
      <c r="D13" s="115"/>
      <c r="E13" s="115"/>
      <c r="F13" s="115">
        <f t="shared" ref="F13:F14" si="2">C13*E13</f>
        <v>0</v>
      </c>
      <c r="G13" s="116"/>
      <c r="H13" s="115">
        <f t="shared" ref="H13:H21" si="3">F13*G13</f>
        <v>0</v>
      </c>
      <c r="I13" s="115"/>
      <c r="J13" s="115"/>
      <c r="K13" s="115"/>
      <c r="L13" s="116"/>
      <c r="M13" s="115"/>
      <c r="N13" s="116"/>
      <c r="O13" s="115"/>
      <c r="P13" s="115"/>
      <c r="Q13" s="121">
        <f t="shared" ref="Q13:Q14" si="4">F13+H13+I13+(K13*6/12)+(M13*6/12)+O13+P13</f>
        <v>0</v>
      </c>
      <c r="R13" s="121">
        <f t="shared" ref="R13:R14" si="5">(Q13-P13)*4</f>
        <v>0</v>
      </c>
      <c r="S13" s="121">
        <f t="shared" ref="S13:S14" si="6">Q13-P13</f>
        <v>0</v>
      </c>
      <c r="T13" s="122">
        <f t="shared" ref="T13:T14" si="7">IF(S13&gt;6650*C13,6650*C13,S13)</f>
        <v>0</v>
      </c>
      <c r="U13" s="121">
        <f t="shared" ref="U13:U14" si="8">F13</f>
        <v>0</v>
      </c>
      <c r="V13" s="121">
        <f t="shared" ref="V13:V14" si="9">(U13+R13)/12</f>
        <v>0</v>
      </c>
      <c r="W13" s="121"/>
      <c r="X13" s="121">
        <f t="shared" ref="X13:X14" si="10">(Q13*12+R13+S13+U13+V13+W13)/1000</f>
        <v>0</v>
      </c>
      <c r="Y13" s="122">
        <f t="shared" ref="Y13:Y14" si="11">(X13-T13/1000)*23%</f>
        <v>0</v>
      </c>
      <c r="Z13" s="122">
        <f t="shared" ref="Z13:Z14" si="12">X13*4.5%</f>
        <v>0</v>
      </c>
      <c r="AA13" s="121">
        <f t="shared" ref="AA13:AA14" si="13">X13+Y13+Z13</f>
        <v>0</v>
      </c>
    </row>
    <row r="14" spans="1:52" x14ac:dyDescent="0.2">
      <c r="A14" s="36">
        <v>3</v>
      </c>
      <c r="B14" s="60" t="s">
        <v>93</v>
      </c>
      <c r="C14" s="115"/>
      <c r="D14" s="115"/>
      <c r="E14" s="115"/>
      <c r="F14" s="115">
        <f t="shared" si="2"/>
        <v>0</v>
      </c>
      <c r="G14" s="116"/>
      <c r="H14" s="115">
        <f t="shared" si="3"/>
        <v>0</v>
      </c>
      <c r="I14" s="115"/>
      <c r="J14" s="115"/>
      <c r="K14" s="115"/>
      <c r="L14" s="116"/>
      <c r="M14" s="115"/>
      <c r="N14" s="116"/>
      <c r="O14" s="115"/>
      <c r="P14" s="115"/>
      <c r="Q14" s="121">
        <f t="shared" si="4"/>
        <v>0</v>
      </c>
      <c r="R14" s="121">
        <f t="shared" si="5"/>
        <v>0</v>
      </c>
      <c r="S14" s="121">
        <f t="shared" si="6"/>
        <v>0</v>
      </c>
      <c r="T14" s="121">
        <f t="shared" si="7"/>
        <v>0</v>
      </c>
      <c r="U14" s="121">
        <f t="shared" si="8"/>
        <v>0</v>
      </c>
      <c r="V14" s="121">
        <f t="shared" si="9"/>
        <v>0</v>
      </c>
      <c r="W14" s="121"/>
      <c r="X14" s="121">
        <f t="shared" si="10"/>
        <v>0</v>
      </c>
      <c r="Y14" s="121">
        <f t="shared" si="11"/>
        <v>0</v>
      </c>
      <c r="Z14" s="121">
        <f t="shared" si="12"/>
        <v>0</v>
      </c>
      <c r="AA14" s="121">
        <f t="shared" si="13"/>
        <v>0</v>
      </c>
    </row>
    <row r="15" spans="1:52" s="82" customFormat="1" x14ac:dyDescent="0.2">
      <c r="A15" s="80"/>
      <c r="B15" s="80" t="s">
        <v>94</v>
      </c>
      <c r="C15" s="118">
        <f>SUM(C16:C21)</f>
        <v>0</v>
      </c>
      <c r="D15" s="118"/>
      <c r="E15" s="126">
        <f>SUM(E16:E21)</f>
        <v>0</v>
      </c>
      <c r="F15" s="118">
        <f t="shared" ref="F15:AA15" si="14">SUM(F16:F21)</f>
        <v>0</v>
      </c>
      <c r="G15" s="127"/>
      <c r="H15" s="118">
        <f t="shared" si="3"/>
        <v>0</v>
      </c>
      <c r="I15" s="118">
        <f>SUM(I16:I21)</f>
        <v>0</v>
      </c>
      <c r="J15" s="118"/>
      <c r="K15" s="118">
        <f t="shared" si="14"/>
        <v>0</v>
      </c>
      <c r="L15" s="127"/>
      <c r="M15" s="118">
        <f t="shared" si="14"/>
        <v>0</v>
      </c>
      <c r="N15" s="127"/>
      <c r="O15" s="118">
        <f t="shared" si="14"/>
        <v>0</v>
      </c>
      <c r="P15" s="118">
        <f t="shared" si="14"/>
        <v>0</v>
      </c>
      <c r="Q15" s="124">
        <f t="shared" si="14"/>
        <v>0</v>
      </c>
      <c r="R15" s="124">
        <f t="shared" si="14"/>
        <v>0</v>
      </c>
      <c r="S15" s="124">
        <f t="shared" si="14"/>
        <v>0</v>
      </c>
      <c r="T15" s="124">
        <f t="shared" si="14"/>
        <v>0</v>
      </c>
      <c r="U15" s="124">
        <f t="shared" si="14"/>
        <v>0</v>
      </c>
      <c r="V15" s="124">
        <f t="shared" si="14"/>
        <v>0</v>
      </c>
      <c r="W15" s="124">
        <f t="shared" si="14"/>
        <v>0</v>
      </c>
      <c r="X15" s="124">
        <f t="shared" si="14"/>
        <v>0</v>
      </c>
      <c r="Y15" s="124">
        <f t="shared" si="14"/>
        <v>0</v>
      </c>
      <c r="Z15" s="124">
        <f t="shared" si="14"/>
        <v>0</v>
      </c>
      <c r="AA15" s="124">
        <f t="shared" si="14"/>
        <v>0</v>
      </c>
    </row>
    <row r="16" spans="1:52" x14ac:dyDescent="0.2">
      <c r="A16" s="36">
        <v>1</v>
      </c>
      <c r="B16" s="60" t="s">
        <v>93</v>
      </c>
      <c r="C16" s="115"/>
      <c r="D16" s="115"/>
      <c r="E16" s="115"/>
      <c r="F16" s="115">
        <f t="shared" ref="F16:F21" si="15">C16*E16</f>
        <v>0</v>
      </c>
      <c r="G16" s="116"/>
      <c r="H16" s="115">
        <f t="shared" si="3"/>
        <v>0</v>
      </c>
      <c r="I16" s="115"/>
      <c r="J16" s="115"/>
      <c r="K16" s="115"/>
      <c r="L16" s="116"/>
      <c r="M16" s="115"/>
      <c r="N16" s="116"/>
      <c r="O16" s="115"/>
      <c r="P16" s="115"/>
      <c r="Q16" s="121">
        <f t="shared" ref="Q16:Q21" si="16">F16+H16+I16+(K16*6/12)+(M16*6/12)+O16+P16</f>
        <v>0</v>
      </c>
      <c r="R16" s="121">
        <f t="shared" ref="R16:R21" si="17">(Q16-P16)*4</f>
        <v>0</v>
      </c>
      <c r="S16" s="121">
        <f t="shared" ref="S16:S21" si="18">Q16-P16</f>
        <v>0</v>
      </c>
      <c r="T16" s="121">
        <f t="shared" ref="T16:T21" si="19">IF(S16&gt;6650*C16,6650*C16,S16)</f>
        <v>0</v>
      </c>
      <c r="U16" s="121">
        <f t="shared" ref="U16:U21" si="20">F16</f>
        <v>0</v>
      </c>
      <c r="V16" s="121">
        <f t="shared" ref="V16:V21" si="21">(U16+R16)/12</f>
        <v>0</v>
      </c>
      <c r="W16" s="121"/>
      <c r="X16" s="121">
        <f t="shared" ref="X16:X21" si="22">(Q16*12+R16+S16+U16+V16+W16)/1000</f>
        <v>0</v>
      </c>
      <c r="Y16" s="121">
        <f t="shared" ref="Y16:Y21" si="23">(X16-T16/1000)*23%</f>
        <v>0</v>
      </c>
      <c r="Z16" s="121">
        <f t="shared" ref="Z16:Z21" si="24">X16*4.5%</f>
        <v>0</v>
      </c>
      <c r="AA16" s="121">
        <f t="shared" ref="AA16:AA21" si="25">X16+Y16+Z16</f>
        <v>0</v>
      </c>
    </row>
    <row r="17" spans="1:56" x14ac:dyDescent="0.2">
      <c r="A17" s="36">
        <v>2</v>
      </c>
      <c r="B17" s="60" t="s">
        <v>93</v>
      </c>
      <c r="C17" s="115"/>
      <c r="D17" s="115"/>
      <c r="E17" s="115"/>
      <c r="F17" s="115">
        <f t="shared" si="15"/>
        <v>0</v>
      </c>
      <c r="G17" s="116"/>
      <c r="H17" s="115">
        <f t="shared" si="3"/>
        <v>0</v>
      </c>
      <c r="I17" s="115"/>
      <c r="J17" s="115"/>
      <c r="K17" s="115"/>
      <c r="L17" s="116"/>
      <c r="M17" s="115"/>
      <c r="N17" s="116"/>
      <c r="O17" s="115"/>
      <c r="P17" s="115"/>
      <c r="Q17" s="121">
        <f t="shared" si="16"/>
        <v>0</v>
      </c>
      <c r="R17" s="121">
        <f t="shared" si="17"/>
        <v>0</v>
      </c>
      <c r="S17" s="121">
        <f t="shared" si="18"/>
        <v>0</v>
      </c>
      <c r="T17" s="121">
        <f t="shared" si="19"/>
        <v>0</v>
      </c>
      <c r="U17" s="121">
        <f t="shared" si="20"/>
        <v>0</v>
      </c>
      <c r="V17" s="121">
        <f t="shared" si="21"/>
        <v>0</v>
      </c>
      <c r="W17" s="121"/>
      <c r="X17" s="121">
        <f t="shared" si="22"/>
        <v>0</v>
      </c>
      <c r="Y17" s="121">
        <f t="shared" si="23"/>
        <v>0</v>
      </c>
      <c r="Z17" s="121">
        <f t="shared" si="24"/>
        <v>0</v>
      </c>
      <c r="AA17" s="121">
        <f t="shared" si="25"/>
        <v>0</v>
      </c>
    </row>
    <row r="18" spans="1:56" x14ac:dyDescent="0.2">
      <c r="A18" s="36">
        <v>3</v>
      </c>
      <c r="B18" s="60" t="s">
        <v>93</v>
      </c>
      <c r="C18" s="115"/>
      <c r="D18" s="115"/>
      <c r="E18" s="115"/>
      <c r="F18" s="115">
        <f t="shared" si="15"/>
        <v>0</v>
      </c>
      <c r="G18" s="116"/>
      <c r="H18" s="115">
        <f t="shared" si="3"/>
        <v>0</v>
      </c>
      <c r="I18" s="115"/>
      <c r="J18" s="115"/>
      <c r="K18" s="115"/>
      <c r="L18" s="116"/>
      <c r="M18" s="115"/>
      <c r="N18" s="116"/>
      <c r="O18" s="115"/>
      <c r="P18" s="115"/>
      <c r="Q18" s="121">
        <f t="shared" si="16"/>
        <v>0</v>
      </c>
      <c r="R18" s="121">
        <f t="shared" si="17"/>
        <v>0</v>
      </c>
      <c r="S18" s="121">
        <f t="shared" si="18"/>
        <v>0</v>
      </c>
      <c r="T18" s="121">
        <f t="shared" si="19"/>
        <v>0</v>
      </c>
      <c r="U18" s="121">
        <f t="shared" si="20"/>
        <v>0</v>
      </c>
      <c r="V18" s="121">
        <f t="shared" si="21"/>
        <v>0</v>
      </c>
      <c r="W18" s="121"/>
      <c r="X18" s="121">
        <f t="shared" si="22"/>
        <v>0</v>
      </c>
      <c r="Y18" s="121">
        <f t="shared" si="23"/>
        <v>0</v>
      </c>
      <c r="Z18" s="121">
        <f t="shared" si="24"/>
        <v>0</v>
      </c>
      <c r="AA18" s="121">
        <f t="shared" si="25"/>
        <v>0</v>
      </c>
    </row>
    <row r="19" spans="1:56" x14ac:dyDescent="0.2">
      <c r="A19" s="36">
        <v>4</v>
      </c>
      <c r="B19" s="36"/>
      <c r="C19" s="115"/>
      <c r="D19" s="115"/>
      <c r="E19" s="128"/>
      <c r="F19" s="129">
        <f t="shared" si="15"/>
        <v>0</v>
      </c>
      <c r="G19" s="116"/>
      <c r="H19" s="115">
        <f t="shared" si="3"/>
        <v>0</v>
      </c>
      <c r="I19" s="115"/>
      <c r="J19" s="115"/>
      <c r="K19" s="115"/>
      <c r="L19" s="116"/>
      <c r="M19" s="115"/>
      <c r="N19" s="116"/>
      <c r="O19" s="115"/>
      <c r="P19" s="115"/>
      <c r="Q19" s="121">
        <f t="shared" si="16"/>
        <v>0</v>
      </c>
      <c r="R19" s="121">
        <f t="shared" si="17"/>
        <v>0</v>
      </c>
      <c r="S19" s="121">
        <f t="shared" si="18"/>
        <v>0</v>
      </c>
      <c r="T19" s="121">
        <f t="shared" si="19"/>
        <v>0</v>
      </c>
      <c r="U19" s="121">
        <f t="shared" si="20"/>
        <v>0</v>
      </c>
      <c r="V19" s="121">
        <f t="shared" si="21"/>
        <v>0</v>
      </c>
      <c r="W19" s="121"/>
      <c r="X19" s="121">
        <f t="shared" si="22"/>
        <v>0</v>
      </c>
      <c r="Y19" s="121">
        <f t="shared" si="23"/>
        <v>0</v>
      </c>
      <c r="Z19" s="121">
        <f t="shared" si="24"/>
        <v>0</v>
      </c>
      <c r="AA19" s="121">
        <f t="shared" si="25"/>
        <v>0</v>
      </c>
    </row>
    <row r="20" spans="1:56" x14ac:dyDescent="0.2">
      <c r="A20" s="36">
        <v>5</v>
      </c>
      <c r="B20" s="36"/>
      <c r="C20" s="115"/>
      <c r="D20" s="115"/>
      <c r="E20" s="130"/>
      <c r="F20" s="130">
        <f t="shared" si="15"/>
        <v>0</v>
      </c>
      <c r="G20" s="116"/>
      <c r="H20" s="115">
        <f t="shared" si="3"/>
        <v>0</v>
      </c>
      <c r="I20" s="115"/>
      <c r="J20" s="115"/>
      <c r="K20" s="115"/>
      <c r="L20" s="116"/>
      <c r="M20" s="115"/>
      <c r="N20" s="116"/>
      <c r="O20" s="115"/>
      <c r="P20" s="115"/>
      <c r="Q20" s="121">
        <f t="shared" si="16"/>
        <v>0</v>
      </c>
      <c r="R20" s="121">
        <f t="shared" si="17"/>
        <v>0</v>
      </c>
      <c r="S20" s="121">
        <f t="shared" si="18"/>
        <v>0</v>
      </c>
      <c r="T20" s="121">
        <f t="shared" si="19"/>
        <v>0</v>
      </c>
      <c r="U20" s="121">
        <f t="shared" si="20"/>
        <v>0</v>
      </c>
      <c r="V20" s="121">
        <f t="shared" si="21"/>
        <v>0</v>
      </c>
      <c r="W20" s="121"/>
      <c r="X20" s="121">
        <f t="shared" si="22"/>
        <v>0</v>
      </c>
      <c r="Y20" s="121">
        <f t="shared" si="23"/>
        <v>0</v>
      </c>
      <c r="Z20" s="121">
        <f t="shared" si="24"/>
        <v>0</v>
      </c>
      <c r="AA20" s="121">
        <f t="shared" si="25"/>
        <v>0</v>
      </c>
    </row>
    <row r="21" spans="1:56" x14ac:dyDescent="0.2">
      <c r="A21" s="36">
        <v>6</v>
      </c>
      <c r="B21" s="36"/>
      <c r="C21" s="115"/>
      <c r="D21" s="115"/>
      <c r="E21" s="128"/>
      <c r="F21" s="129">
        <f t="shared" si="15"/>
        <v>0</v>
      </c>
      <c r="G21" s="116"/>
      <c r="H21" s="115">
        <f t="shared" si="3"/>
        <v>0</v>
      </c>
      <c r="I21" s="115"/>
      <c r="J21" s="115"/>
      <c r="K21" s="115"/>
      <c r="L21" s="116"/>
      <c r="M21" s="115"/>
      <c r="N21" s="116"/>
      <c r="O21" s="115"/>
      <c r="P21" s="115"/>
      <c r="Q21" s="121">
        <f t="shared" si="16"/>
        <v>0</v>
      </c>
      <c r="R21" s="121">
        <f t="shared" si="17"/>
        <v>0</v>
      </c>
      <c r="S21" s="121">
        <f t="shared" si="18"/>
        <v>0</v>
      </c>
      <c r="T21" s="121">
        <f t="shared" si="19"/>
        <v>0</v>
      </c>
      <c r="U21" s="121">
        <f t="shared" si="20"/>
        <v>0</v>
      </c>
      <c r="V21" s="121">
        <f t="shared" si="21"/>
        <v>0</v>
      </c>
      <c r="W21" s="121"/>
      <c r="X21" s="121">
        <f t="shared" si="22"/>
        <v>0</v>
      </c>
      <c r="Y21" s="121">
        <f t="shared" si="23"/>
        <v>0</v>
      </c>
      <c r="Z21" s="121">
        <f t="shared" si="24"/>
        <v>0</v>
      </c>
      <c r="AA21" s="121">
        <f t="shared" si="25"/>
        <v>0</v>
      </c>
    </row>
    <row r="22" spans="1:56" ht="14.25" customHeight="1" x14ac:dyDescent="0.2">
      <c r="A22" s="176" t="s">
        <v>142</v>
      </c>
      <c r="B22" s="177"/>
      <c r="C22" s="177"/>
      <c r="D22" s="177"/>
      <c r="E22" s="177"/>
      <c r="F22" s="177"/>
      <c r="G22" s="177"/>
      <c r="H22" s="177"/>
      <c r="I22" s="177"/>
      <c r="J22" s="177"/>
      <c r="K22" s="177"/>
      <c r="L22" s="177"/>
      <c r="M22" s="177"/>
      <c r="N22" s="177"/>
      <c r="O22" s="177"/>
      <c r="P22" s="177"/>
      <c r="Q22" s="177"/>
      <c r="R22" s="177"/>
      <c r="S22" s="177"/>
      <c r="T22" s="177"/>
      <c r="U22" s="177"/>
      <c r="V22" s="177"/>
      <c r="W22" s="177"/>
      <c r="X22" s="84"/>
      <c r="Y22" s="4"/>
      <c r="Z22" s="84"/>
      <c r="AA22" s="4"/>
      <c r="AB22" s="4"/>
      <c r="AC22" s="85"/>
      <c r="AD22" s="84"/>
      <c r="AE22" s="4"/>
      <c r="AF22" s="83"/>
      <c r="AG22" s="4"/>
      <c r="AH22" s="86"/>
      <c r="AI22" s="87"/>
      <c r="AJ22" s="4"/>
      <c r="AK22" s="83"/>
      <c r="AL22" s="4"/>
      <c r="AM22" s="88"/>
      <c r="AN22" s="89"/>
      <c r="AO22" s="4"/>
      <c r="AP22" s="90"/>
      <c r="AQ22" s="4"/>
      <c r="AR22" s="88"/>
      <c r="AS22" s="7"/>
      <c r="AT22" s="4"/>
      <c r="AU22" s="4"/>
      <c r="AV22" s="4"/>
      <c r="AW22" s="4"/>
    </row>
    <row r="23" spans="1:56" ht="14.25" customHeight="1" x14ac:dyDescent="0.2">
      <c r="A23" s="172" t="s">
        <v>143</v>
      </c>
      <c r="B23" s="172"/>
      <c r="C23" s="172"/>
      <c r="D23" s="172"/>
      <c r="E23" s="172"/>
      <c r="F23" s="172"/>
      <c r="G23" s="172"/>
      <c r="H23" s="172"/>
      <c r="I23" s="172"/>
      <c r="J23" s="172"/>
      <c r="K23" s="172"/>
      <c r="L23" s="172"/>
      <c r="M23" s="172"/>
      <c r="N23" s="172"/>
      <c r="O23" s="172"/>
      <c r="P23" s="172"/>
      <c r="Q23" s="172"/>
      <c r="R23" s="172"/>
      <c r="S23" s="172"/>
      <c r="T23" s="172"/>
      <c r="U23" s="172"/>
      <c r="V23" s="172"/>
      <c r="W23" s="172"/>
      <c r="X23" s="84"/>
      <c r="Y23" s="4"/>
      <c r="Z23" s="84"/>
      <c r="AA23" s="4"/>
      <c r="AB23" s="4"/>
      <c r="AC23" s="85"/>
      <c r="AD23" s="84"/>
      <c r="AE23" s="4"/>
      <c r="AF23" s="83"/>
      <c r="AG23" s="4"/>
      <c r="AH23" s="86"/>
      <c r="AI23" s="87"/>
      <c r="AJ23" s="4"/>
      <c r="AK23" s="83"/>
      <c r="AL23" s="4"/>
      <c r="AM23" s="88"/>
      <c r="AN23" s="89"/>
      <c r="AO23" s="4"/>
      <c r="AP23" s="90"/>
      <c r="AQ23" s="4"/>
      <c r="AR23" s="88"/>
      <c r="AS23" s="7"/>
      <c r="AT23" s="4"/>
      <c r="AU23" s="4"/>
      <c r="AV23" s="4"/>
      <c r="AW23" s="4"/>
    </row>
    <row r="24" spans="1:56" x14ac:dyDescent="0.2">
      <c r="A24" s="195" t="s">
        <v>28</v>
      </c>
      <c r="B24" s="195"/>
      <c r="C24" s="2"/>
      <c r="D24" s="2"/>
      <c r="E24" s="2"/>
      <c r="F24" s="2"/>
      <c r="G24" s="2"/>
      <c r="H24" s="2"/>
      <c r="I24" s="2"/>
      <c r="J24" s="2"/>
      <c r="K24" s="2"/>
      <c r="L24" s="95"/>
      <c r="M24" s="2"/>
      <c r="N24" s="2"/>
      <c r="O24" s="2"/>
      <c r="P24" s="2"/>
      <c r="Q24" s="3"/>
      <c r="R24" s="3"/>
      <c r="S24" s="3"/>
      <c r="T24" s="3"/>
      <c r="U24" s="3"/>
      <c r="V24" s="3"/>
      <c r="W24" s="3"/>
      <c r="X24" s="3"/>
      <c r="Y24" s="3"/>
      <c r="Z24" s="3"/>
      <c r="AA24" s="4"/>
      <c r="AB24" s="4"/>
      <c r="AC24" s="4"/>
      <c r="AD24" s="4"/>
      <c r="AE24" s="4"/>
      <c r="AF24" s="4"/>
      <c r="AG24" s="4"/>
      <c r="AH24" s="4"/>
      <c r="AI24" s="4"/>
      <c r="AJ24" s="4"/>
      <c r="AK24" s="4"/>
      <c r="AL24" s="4"/>
      <c r="AM24" s="4"/>
      <c r="AR24" s="6"/>
      <c r="AS24" s="4"/>
      <c r="AT24" s="4"/>
      <c r="AU24" s="7"/>
      <c r="AV24" s="7"/>
      <c r="AW24" s="7"/>
      <c r="AX24" s="7"/>
      <c r="AZ24" s="8"/>
      <c r="BA24" s="4"/>
      <c r="BB24" s="4"/>
      <c r="BC24" s="4"/>
      <c r="BD24" s="4"/>
    </row>
    <row r="25" spans="1:56" s="4" customFormat="1" ht="16.5" customHeight="1" x14ac:dyDescent="0.2">
      <c r="A25" s="183" t="s">
        <v>141</v>
      </c>
      <c r="B25" s="183"/>
      <c r="C25" s="183"/>
      <c r="D25" s="183"/>
      <c r="E25" s="183"/>
      <c r="F25" s="183"/>
      <c r="G25" s="183"/>
      <c r="H25" s="183"/>
      <c r="I25" s="183"/>
      <c r="J25" s="183"/>
      <c r="K25" s="183"/>
      <c r="L25" s="183"/>
      <c r="M25" s="183"/>
      <c r="N25" s="183"/>
      <c r="O25" s="183"/>
      <c r="P25" s="183"/>
      <c r="Q25" s="183"/>
      <c r="R25" s="183"/>
      <c r="S25" s="183"/>
      <c r="T25" s="183"/>
      <c r="U25" s="183"/>
      <c r="V25" s="183"/>
      <c r="W25" s="71"/>
      <c r="X25" s="54"/>
      <c r="Y25" s="54"/>
      <c r="Z25" s="56"/>
      <c r="AA25" s="6"/>
      <c r="AB25" s="6"/>
      <c r="AC25" s="6"/>
      <c r="AD25" s="6"/>
      <c r="AE25" s="6"/>
      <c r="AF25" s="6"/>
      <c r="AJ25" s="9"/>
      <c r="AL25" s="10"/>
      <c r="AM25" s="11"/>
      <c r="AN25" s="11"/>
      <c r="AO25" s="11"/>
      <c r="AP25" s="11"/>
      <c r="AQ25" s="6"/>
      <c r="AR25" s="6"/>
      <c r="AS25" s="6"/>
      <c r="AT25" s="6"/>
      <c r="AU25" s="6"/>
      <c r="AV25" s="6"/>
      <c r="AW25" s="6"/>
      <c r="AX25" s="6"/>
      <c r="AY25" s="6"/>
    </row>
    <row r="26" spans="1:56" x14ac:dyDescent="0.2">
      <c r="A26" s="179" t="s">
        <v>129</v>
      </c>
      <c r="B26" s="179"/>
      <c r="C26" s="179"/>
      <c r="D26" s="179"/>
      <c r="E26" s="179"/>
      <c r="F26" s="179"/>
      <c r="G26" s="179"/>
      <c r="H26" s="179"/>
      <c r="I26" s="179"/>
      <c r="J26" s="179"/>
      <c r="K26" s="179"/>
      <c r="L26" s="179"/>
      <c r="M26" s="179"/>
      <c r="N26" s="179"/>
      <c r="O26" s="179"/>
      <c r="P26" s="179"/>
      <c r="Q26" s="179"/>
      <c r="R26" s="179"/>
      <c r="S26" s="179"/>
      <c r="T26" s="179"/>
      <c r="U26" s="179"/>
      <c r="V26" s="179"/>
      <c r="W26" s="69"/>
      <c r="X26" s="4"/>
      <c r="Y26" s="4"/>
      <c r="Z26" s="4"/>
      <c r="AA26" s="4"/>
      <c r="AB26" s="4"/>
    </row>
    <row r="27" spans="1:56" s="20" customFormat="1" x14ac:dyDescent="0.2">
      <c r="A27" s="179"/>
      <c r="B27" s="179"/>
      <c r="C27" s="179"/>
      <c r="D27" s="179"/>
      <c r="E27" s="179"/>
      <c r="F27" s="179"/>
      <c r="G27" s="179"/>
      <c r="H27" s="179"/>
      <c r="I27" s="179"/>
      <c r="J27" s="179"/>
      <c r="K27" s="179"/>
      <c r="L27" s="179"/>
      <c r="M27" s="179"/>
      <c r="N27" s="179"/>
      <c r="O27" s="179"/>
      <c r="P27" s="179"/>
      <c r="Q27" s="179"/>
      <c r="R27" s="179"/>
      <c r="S27" s="179"/>
      <c r="T27" s="179"/>
      <c r="U27" s="179"/>
      <c r="V27" s="179"/>
      <c r="W27" s="69"/>
      <c r="X27" s="61"/>
      <c r="Y27" s="61"/>
      <c r="Z27" s="61"/>
      <c r="AA27" s="61"/>
      <c r="AB27" s="61"/>
      <c r="AC27" s="19"/>
      <c r="AD27" s="37"/>
    </row>
    <row r="28" spans="1:56" s="20" customFormat="1" ht="30.75" customHeight="1" x14ac:dyDescent="0.2">
      <c r="A28" s="179" t="s">
        <v>130</v>
      </c>
      <c r="B28" s="179"/>
      <c r="C28" s="179"/>
      <c r="D28" s="179"/>
      <c r="E28" s="179"/>
      <c r="F28" s="179"/>
      <c r="G28" s="179"/>
      <c r="H28" s="179"/>
      <c r="I28" s="179"/>
      <c r="J28" s="179"/>
      <c r="K28" s="179"/>
      <c r="L28" s="179"/>
      <c r="M28" s="179"/>
      <c r="N28" s="179"/>
      <c r="O28" s="179"/>
      <c r="P28" s="179"/>
      <c r="Q28" s="179"/>
      <c r="R28" s="179"/>
      <c r="S28" s="179"/>
      <c r="T28" s="179"/>
      <c r="U28" s="179"/>
      <c r="V28" s="179"/>
      <c r="W28" s="69"/>
      <c r="X28" s="61"/>
      <c r="Y28" s="61"/>
      <c r="Z28" s="61"/>
      <c r="AA28" s="61"/>
      <c r="AB28" s="61"/>
      <c r="AC28" s="19"/>
      <c r="AD28" s="37"/>
    </row>
    <row r="29" spans="1:56" s="20" customFormat="1" x14ac:dyDescent="0.2">
      <c r="A29" s="54"/>
      <c r="B29" s="54"/>
      <c r="C29" s="54"/>
      <c r="D29" s="54"/>
      <c r="E29" s="54"/>
      <c r="F29" s="54"/>
      <c r="G29" s="54"/>
      <c r="H29" s="54"/>
      <c r="I29" s="54"/>
      <c r="J29" s="54"/>
      <c r="K29" s="54"/>
      <c r="L29" s="54"/>
      <c r="M29" s="54"/>
      <c r="N29" s="54"/>
      <c r="O29" s="54"/>
      <c r="P29" s="54"/>
      <c r="Q29" s="54"/>
      <c r="R29" s="54"/>
      <c r="S29" s="54"/>
      <c r="T29" s="54"/>
      <c r="U29" s="54"/>
      <c r="V29" s="54"/>
      <c r="W29" s="69"/>
      <c r="X29" s="61"/>
      <c r="Y29" s="61"/>
      <c r="Z29" s="61"/>
      <c r="AA29" s="61"/>
      <c r="AB29" s="61"/>
      <c r="AC29" s="19"/>
      <c r="AD29" s="37"/>
    </row>
    <row r="30" spans="1:56" s="102" customFormat="1" ht="18.75" customHeight="1" x14ac:dyDescent="0.25">
      <c r="A30" s="169" t="s">
        <v>147</v>
      </c>
      <c r="B30" s="169"/>
      <c r="C30" s="169"/>
      <c r="D30" s="169"/>
      <c r="E30" s="169"/>
      <c r="F30" s="169"/>
      <c r="G30" s="173"/>
      <c r="H30" s="173"/>
      <c r="I30" s="173"/>
      <c r="J30" s="173"/>
      <c r="K30" s="101"/>
      <c r="L30" s="2"/>
      <c r="M30" s="174"/>
      <c r="N30" s="174"/>
      <c r="O30" s="174"/>
      <c r="P30" s="174"/>
      <c r="Q30" s="65"/>
      <c r="R30" s="98"/>
      <c r="S30" s="98"/>
      <c r="T30" s="98"/>
      <c r="U30" s="98"/>
      <c r="V30" s="98"/>
      <c r="W30" s="98"/>
      <c r="X30" s="98"/>
    </row>
    <row r="31" spans="1:56" s="102" customFormat="1" ht="16.5" customHeight="1" x14ac:dyDescent="0.25">
      <c r="A31" s="98"/>
      <c r="B31" s="98"/>
      <c r="C31" s="98"/>
      <c r="D31" s="98"/>
      <c r="E31" s="98"/>
      <c r="F31" s="98"/>
      <c r="G31" s="151" t="s">
        <v>148</v>
      </c>
      <c r="H31" s="151"/>
      <c r="I31" s="151"/>
      <c r="J31" s="151"/>
      <c r="K31" s="98"/>
      <c r="L31" s="98"/>
      <c r="M31" s="151" t="s">
        <v>149</v>
      </c>
      <c r="N31" s="151"/>
      <c r="O31" s="151"/>
      <c r="P31" s="151"/>
      <c r="Q31" s="103"/>
      <c r="R31" s="98"/>
      <c r="S31" s="98"/>
      <c r="T31" s="98"/>
      <c r="U31" s="98"/>
      <c r="V31" s="98"/>
      <c r="W31" s="98"/>
      <c r="X31" s="98"/>
    </row>
    <row r="32" spans="1:56" customFormat="1" ht="20.25" customHeight="1" x14ac:dyDescent="0.25">
      <c r="A32" s="169" t="s">
        <v>150</v>
      </c>
      <c r="B32" s="169"/>
      <c r="C32" s="169"/>
      <c r="D32" s="169"/>
      <c r="E32" s="169"/>
      <c r="F32" s="169"/>
      <c r="G32" s="170"/>
      <c r="H32" s="170"/>
      <c r="I32" s="170"/>
      <c r="J32" s="170"/>
      <c r="K32" s="104"/>
      <c r="L32" s="170"/>
      <c r="M32" s="170"/>
      <c r="N32" s="170"/>
      <c r="O32" s="170"/>
      <c r="P32" s="105"/>
      <c r="Q32" s="178"/>
      <c r="R32" s="178"/>
      <c r="S32" s="178"/>
      <c r="T32" s="178"/>
      <c r="U32" s="99"/>
      <c r="V32" s="99"/>
      <c r="W32" s="99"/>
      <c r="X32" s="99"/>
      <c r="Y32" s="99"/>
      <c r="Z32" s="99"/>
    </row>
    <row r="33" spans="1:27" customFormat="1" ht="15" customHeight="1" x14ac:dyDescent="0.25">
      <c r="A33" s="106"/>
      <c r="B33" s="106"/>
      <c r="C33" s="106"/>
      <c r="D33" s="106"/>
      <c r="E33" s="66"/>
      <c r="F33" s="66"/>
      <c r="G33" s="151" t="s">
        <v>148</v>
      </c>
      <c r="H33" s="151"/>
      <c r="I33" s="151"/>
      <c r="J33" s="151"/>
      <c r="K33" s="107"/>
      <c r="L33" s="152" t="s">
        <v>24</v>
      </c>
      <c r="M33" s="152"/>
      <c r="N33" s="152"/>
      <c r="O33" s="152"/>
      <c r="P33" s="108"/>
      <c r="Q33" s="153" t="s">
        <v>151</v>
      </c>
      <c r="R33" s="153"/>
      <c r="S33" s="153"/>
      <c r="T33" s="153"/>
      <c r="U33" s="99"/>
      <c r="V33" s="99"/>
      <c r="W33" s="99"/>
      <c r="X33" s="99"/>
      <c r="Y33" s="99"/>
      <c r="Z33" s="99"/>
    </row>
    <row r="34" spans="1:27" s="20" customFormat="1" x14ac:dyDescent="0.2">
      <c r="A34" s="4"/>
      <c r="B34" s="5"/>
      <c r="C34" s="5"/>
      <c r="D34" s="5"/>
      <c r="E34" s="5"/>
      <c r="F34" s="5"/>
      <c r="G34" s="5"/>
      <c r="H34" s="4"/>
      <c r="I34" s="4"/>
      <c r="J34" s="4"/>
      <c r="K34" s="4"/>
      <c r="L34" s="4"/>
      <c r="M34" s="4"/>
      <c r="N34" s="4"/>
      <c r="O34" s="4"/>
      <c r="P34" s="4"/>
      <c r="Q34" s="4"/>
      <c r="R34" s="4"/>
      <c r="S34" s="4"/>
      <c r="T34" s="4"/>
      <c r="U34" s="4"/>
      <c r="V34" s="4"/>
      <c r="W34" s="4"/>
      <c r="X34" s="18"/>
      <c r="Y34" s="18"/>
      <c r="Z34" s="18"/>
      <c r="AA34" s="19"/>
    </row>
    <row r="35" spans="1:27" x14ac:dyDescent="0.2">
      <c r="A35" s="4"/>
      <c r="B35" s="4"/>
      <c r="C35" s="4"/>
      <c r="D35" s="4"/>
      <c r="G35" s="4"/>
      <c r="H35" s="41"/>
      <c r="I35" s="41"/>
      <c r="J35" s="41"/>
      <c r="K35" s="41"/>
      <c r="L35" s="41"/>
      <c r="M35" s="41"/>
      <c r="N35" s="4"/>
      <c r="O35" s="4"/>
      <c r="P35" s="4"/>
      <c r="Q35" s="4"/>
      <c r="R35" s="4"/>
      <c r="S35" s="4"/>
      <c r="T35" s="4"/>
      <c r="U35" s="4"/>
      <c r="V35" s="4"/>
      <c r="W35" s="4"/>
      <c r="X35" s="18"/>
      <c r="Y35" s="18"/>
      <c r="Z35" s="19"/>
      <c r="AA35" s="37"/>
    </row>
    <row r="36" spans="1:27" x14ac:dyDescent="0.2">
      <c r="B36" s="4"/>
      <c r="C36" s="4"/>
      <c r="E36" s="41"/>
      <c r="F36" s="41"/>
      <c r="G36" s="41"/>
      <c r="N36" s="19"/>
      <c r="T36" s="18"/>
      <c r="U36" s="18"/>
      <c r="V36" s="18"/>
      <c r="W36" s="61"/>
      <c r="X36" s="21"/>
      <c r="Y36" s="21"/>
      <c r="Z36" s="22"/>
      <c r="AA36" s="23"/>
    </row>
    <row r="37" spans="1:27" x14ac:dyDescent="0.2">
      <c r="N37" s="22"/>
      <c r="T37" s="38"/>
      <c r="U37" s="21"/>
      <c r="V37" s="21"/>
      <c r="W37" s="21"/>
      <c r="X37" s="4"/>
      <c r="Y37" s="4"/>
      <c r="Z37" s="4"/>
      <c r="AA37" s="4"/>
    </row>
    <row r="38" spans="1:27" x14ac:dyDescent="0.2">
      <c r="N38" s="4"/>
      <c r="O38" s="4"/>
      <c r="Q38" s="4"/>
      <c r="R38" s="4"/>
      <c r="S38" s="4"/>
      <c r="T38" s="4"/>
      <c r="U38" s="4"/>
      <c r="V38" s="4"/>
      <c r="W38" s="4"/>
      <c r="X38" s="4"/>
      <c r="Y38" s="4"/>
      <c r="Z38" s="4"/>
      <c r="AA38" s="4"/>
    </row>
    <row r="39" spans="1:27" x14ac:dyDescent="0.2">
      <c r="N39" s="4"/>
      <c r="O39" s="4"/>
      <c r="Q39" s="4"/>
      <c r="R39" s="4"/>
      <c r="S39" s="4"/>
      <c r="T39" s="4"/>
      <c r="U39" s="4"/>
      <c r="V39" s="4"/>
      <c r="W39" s="4"/>
    </row>
    <row r="41" spans="1:27" x14ac:dyDescent="0.2">
      <c r="R41" s="42"/>
    </row>
    <row r="42" spans="1:27" x14ac:dyDescent="0.2">
      <c r="R42" s="42"/>
    </row>
  </sheetData>
  <mergeCells count="50">
    <mergeCell ref="A28:V28"/>
    <mergeCell ref="M30:P30"/>
    <mergeCell ref="M31:P31"/>
    <mergeCell ref="A26:V27"/>
    <mergeCell ref="E7:F7"/>
    <mergeCell ref="A24:B24"/>
    <mergeCell ref="E8:E9"/>
    <mergeCell ref="F8:F9"/>
    <mergeCell ref="A25:V25"/>
    <mergeCell ref="A22:W22"/>
    <mergeCell ref="A23:W23"/>
    <mergeCell ref="A30:F30"/>
    <mergeCell ref="G30:J30"/>
    <mergeCell ref="G31:J31"/>
    <mergeCell ref="AH2:AU2"/>
    <mergeCell ref="A2:AA2"/>
    <mergeCell ref="AA7:AA9"/>
    <mergeCell ref="S7:T7"/>
    <mergeCell ref="S8:S9"/>
    <mergeCell ref="T8:T9"/>
    <mergeCell ref="X7:X9"/>
    <mergeCell ref="U7:U9"/>
    <mergeCell ref="P7:P9"/>
    <mergeCell ref="V7:V9"/>
    <mergeCell ref="B4:C4"/>
    <mergeCell ref="E4:I4"/>
    <mergeCell ref="K4:K5"/>
    <mergeCell ref="E5:I5"/>
    <mergeCell ref="W7:W9"/>
    <mergeCell ref="A1:AA1"/>
    <mergeCell ref="L7:M8"/>
    <mergeCell ref="N7:O8"/>
    <mergeCell ref="Q7:Q9"/>
    <mergeCell ref="R7:R9"/>
    <mergeCell ref="Y7:Y9"/>
    <mergeCell ref="A7:A9"/>
    <mergeCell ref="B7:B9"/>
    <mergeCell ref="C7:C9"/>
    <mergeCell ref="D7:D9"/>
    <mergeCell ref="G7:H8"/>
    <mergeCell ref="I7:I9"/>
    <mergeCell ref="J7:K8"/>
    <mergeCell ref="Z7:Z9"/>
    <mergeCell ref="A32:F32"/>
    <mergeCell ref="G32:J32"/>
    <mergeCell ref="L32:O32"/>
    <mergeCell ref="Q32:T32"/>
    <mergeCell ref="G33:J33"/>
    <mergeCell ref="L33:O33"/>
    <mergeCell ref="Q33:T33"/>
  </mergeCells>
  <printOptions horizontalCentered="1"/>
  <pageMargins left="0.31496062992126" right="0.31496062992126" top="0.66929133858267698" bottom="0.66929133858267698" header="0.31496062992126" footer="0.31496062992126"/>
  <pageSetup paperSize="8" scale="48" fitToHeight="80" orientation="landscape" r:id="rId1"/>
  <headerFooter>
    <oddHeader>&amp;R&amp;10Tabel. nr.22</oddHeader>
    <oddFooter>&amp;R&amp;"-,полужирный"&amp;8&amp;P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D39"/>
  <sheetViews>
    <sheetView showZeros="0" view="pageBreakPreview" zoomScale="80" zoomScaleSheetLayoutView="80" workbookViewId="0">
      <selection activeCell="I17" sqref="I17"/>
    </sheetView>
  </sheetViews>
  <sheetFormatPr defaultColWidth="8.85546875" defaultRowHeight="12.75" x14ac:dyDescent="0.2"/>
  <cols>
    <col min="1" max="1" width="5" style="5" customWidth="1"/>
    <col min="2" max="2" width="18.28515625" style="5" customWidth="1"/>
    <col min="3" max="3" width="6.85546875" style="5" customWidth="1"/>
    <col min="4" max="4" width="5.42578125" style="5" customWidth="1"/>
    <col min="5" max="5" width="6.5703125" style="5" customWidth="1"/>
    <col min="6" max="6" width="9.7109375" style="5" customWidth="1"/>
    <col min="7" max="7" width="7.42578125" style="5" customWidth="1"/>
    <col min="8" max="8" width="9.85546875" style="5" customWidth="1"/>
    <col min="9" max="9" width="18" style="5" customWidth="1"/>
    <col min="10" max="10" width="6.28515625" style="5" customWidth="1"/>
    <col min="11" max="11" width="7.85546875" style="5" customWidth="1"/>
    <col min="12" max="12" width="10.5703125" style="5" customWidth="1"/>
    <col min="13" max="13" width="11" style="5" customWidth="1"/>
    <col min="14" max="14" width="12" style="5" customWidth="1"/>
    <col min="15" max="15" width="9.85546875" style="5" customWidth="1"/>
    <col min="16" max="16" width="14.42578125" style="5" customWidth="1"/>
    <col min="17" max="17" width="9.140625" style="5" customWidth="1"/>
    <col min="18" max="19" width="12" style="5" customWidth="1"/>
    <col min="20" max="20" width="12.5703125" style="5" customWidth="1"/>
    <col min="21" max="21" width="11.85546875" style="5" customWidth="1"/>
    <col min="22" max="22" width="12.28515625" style="5" customWidth="1"/>
    <col min="23" max="23" width="11.42578125" style="5" customWidth="1"/>
    <col min="24" max="16384" width="8.85546875" style="5"/>
  </cols>
  <sheetData>
    <row r="1" spans="1:56" s="47" customFormat="1" ht="15.75" x14ac:dyDescent="0.25">
      <c r="A1" s="184" t="s">
        <v>136</v>
      </c>
      <c r="B1" s="184"/>
      <c r="C1" s="184"/>
      <c r="D1" s="184"/>
      <c r="E1" s="184"/>
      <c r="F1" s="184"/>
      <c r="G1" s="184"/>
      <c r="H1" s="184"/>
      <c r="I1" s="184"/>
      <c r="J1" s="184"/>
      <c r="K1" s="184"/>
      <c r="L1" s="184"/>
      <c r="M1" s="184"/>
      <c r="N1" s="184"/>
      <c r="O1" s="184"/>
      <c r="P1" s="184"/>
      <c r="Q1" s="184"/>
      <c r="R1" s="184"/>
      <c r="S1" s="184"/>
      <c r="T1" s="184"/>
      <c r="U1" s="184"/>
      <c r="V1" s="184"/>
      <c r="W1" s="184"/>
    </row>
    <row r="2" spans="1:56" s="28" customFormat="1" x14ac:dyDescent="0.25">
      <c r="A2" s="171" t="s">
        <v>21</v>
      </c>
      <c r="B2" s="171"/>
      <c r="C2" s="171"/>
      <c r="D2" s="171"/>
      <c r="E2" s="171"/>
      <c r="F2" s="171"/>
      <c r="G2" s="171"/>
      <c r="H2" s="171"/>
      <c r="I2" s="171"/>
      <c r="J2" s="171"/>
      <c r="K2" s="171"/>
      <c r="L2" s="171"/>
      <c r="M2" s="171"/>
      <c r="N2" s="171"/>
      <c r="O2" s="171"/>
      <c r="P2" s="171"/>
      <c r="Q2" s="171"/>
      <c r="R2" s="171"/>
      <c r="S2" s="171"/>
      <c r="T2" s="171"/>
      <c r="U2" s="171"/>
      <c r="V2" s="171"/>
      <c r="W2" s="171"/>
      <c r="X2" s="48"/>
      <c r="Y2" s="48"/>
      <c r="Z2" s="48"/>
      <c r="AA2" s="48"/>
      <c r="AB2" s="48"/>
      <c r="AC2" s="48"/>
      <c r="AD2" s="48"/>
      <c r="AE2" s="48"/>
      <c r="AF2" s="48"/>
      <c r="AG2" s="48"/>
      <c r="AH2" s="196"/>
      <c r="AI2" s="196"/>
      <c r="AJ2" s="196"/>
      <c r="AK2" s="196"/>
      <c r="AL2" s="196"/>
      <c r="AM2" s="196"/>
      <c r="AN2" s="196"/>
      <c r="AO2" s="196"/>
      <c r="AP2" s="196"/>
      <c r="AQ2" s="196"/>
      <c r="AR2" s="196"/>
      <c r="AS2" s="196"/>
      <c r="AT2" s="196"/>
      <c r="AU2" s="196"/>
      <c r="AV2" s="49"/>
      <c r="AW2" s="49"/>
      <c r="AX2" s="49"/>
      <c r="AY2" s="49"/>
      <c r="AZ2" s="49"/>
      <c r="BA2" s="27"/>
      <c r="BB2" s="27"/>
      <c r="BC2" s="27"/>
      <c r="BD2" s="27"/>
    </row>
    <row r="3" spans="1:56" s="19" customFormat="1" x14ac:dyDescent="0.2">
      <c r="G3" s="29"/>
      <c r="H3" s="29"/>
      <c r="I3" s="29"/>
      <c r="J3" s="29"/>
      <c r="K3" s="29"/>
      <c r="L3" s="29"/>
      <c r="M3" s="29"/>
      <c r="Q3" s="29"/>
      <c r="R3" s="30"/>
      <c r="S3" s="70"/>
    </row>
    <row r="4" spans="1:56" s="19" customFormat="1" x14ac:dyDescent="0.2">
      <c r="A4" s="31"/>
      <c r="B4" s="180" t="s">
        <v>25</v>
      </c>
      <c r="C4" s="180"/>
      <c r="D4" s="62"/>
      <c r="E4" s="180" t="s">
        <v>84</v>
      </c>
      <c r="F4" s="180"/>
      <c r="G4" s="180"/>
      <c r="H4" s="180"/>
      <c r="I4" s="180"/>
      <c r="K4" s="182" t="s">
        <v>86</v>
      </c>
      <c r="L4" s="58" t="s">
        <v>87</v>
      </c>
      <c r="M4" s="58" t="s">
        <v>88</v>
      </c>
      <c r="N4" s="58" t="s">
        <v>91</v>
      </c>
      <c r="O4" s="58" t="s">
        <v>92</v>
      </c>
      <c r="P4" s="58" t="s">
        <v>89</v>
      </c>
      <c r="Q4" s="17"/>
      <c r="R4" s="17"/>
      <c r="S4" s="17"/>
      <c r="T4" s="17"/>
      <c r="U4" s="17"/>
      <c r="V4" s="17"/>
      <c r="W4" s="17"/>
    </row>
    <row r="5" spans="1:56" s="32" customFormat="1" ht="12.75" customHeight="1" x14ac:dyDescent="0.2">
      <c r="E5" s="181" t="s">
        <v>85</v>
      </c>
      <c r="F5" s="181"/>
      <c r="G5" s="181"/>
      <c r="H5" s="181"/>
      <c r="I5" s="181"/>
      <c r="K5" s="182"/>
      <c r="L5" s="64"/>
      <c r="M5" s="64"/>
      <c r="N5" s="64"/>
      <c r="O5" s="64"/>
      <c r="P5" s="64"/>
    </row>
    <row r="6" spans="1:56" x14ac:dyDescent="0.2">
      <c r="E6" s="67"/>
      <c r="F6" s="67"/>
      <c r="J6" s="32"/>
      <c r="K6" s="32"/>
      <c r="L6" s="32"/>
      <c r="M6" s="32"/>
      <c r="N6" s="32"/>
      <c r="O6" s="32"/>
      <c r="P6" s="32"/>
      <c r="Q6" s="32"/>
      <c r="R6" s="32"/>
      <c r="S6" s="32"/>
      <c r="T6" s="32"/>
      <c r="U6" s="32"/>
      <c r="V6" s="32"/>
      <c r="W6" s="32"/>
    </row>
    <row r="7" spans="1:56" ht="42.6" customHeight="1" x14ac:dyDescent="0.2">
      <c r="A7" s="156" t="s">
        <v>4</v>
      </c>
      <c r="B7" s="156" t="s">
        <v>18</v>
      </c>
      <c r="C7" s="158" t="s">
        <v>0</v>
      </c>
      <c r="D7" s="175" t="s">
        <v>1</v>
      </c>
      <c r="E7" s="156" t="s">
        <v>115</v>
      </c>
      <c r="F7" s="156"/>
      <c r="G7" s="159" t="s">
        <v>31</v>
      </c>
      <c r="H7" s="160"/>
      <c r="I7" s="155" t="s">
        <v>43</v>
      </c>
      <c r="J7" s="155" t="s">
        <v>97</v>
      </c>
      <c r="K7" s="155"/>
      <c r="L7" s="165" t="s">
        <v>33</v>
      </c>
      <c r="M7" s="156" t="s">
        <v>29</v>
      </c>
      <c r="N7" s="155" t="s">
        <v>52</v>
      </c>
      <c r="O7" s="155" t="s">
        <v>38</v>
      </c>
      <c r="P7" s="155"/>
      <c r="Q7" s="155" t="s">
        <v>48</v>
      </c>
      <c r="R7" s="165" t="s">
        <v>96</v>
      </c>
      <c r="S7" s="165" t="s">
        <v>104</v>
      </c>
      <c r="T7" s="156" t="s">
        <v>30</v>
      </c>
      <c r="U7" s="189" t="s">
        <v>49</v>
      </c>
      <c r="V7" s="189" t="s">
        <v>50</v>
      </c>
      <c r="W7" s="156" t="s">
        <v>51</v>
      </c>
    </row>
    <row r="8" spans="1:56" ht="108.6" customHeight="1" x14ac:dyDescent="0.2">
      <c r="A8" s="156"/>
      <c r="B8" s="156"/>
      <c r="C8" s="158"/>
      <c r="D8" s="175"/>
      <c r="E8" s="175" t="s">
        <v>7</v>
      </c>
      <c r="F8" s="155" t="s">
        <v>8</v>
      </c>
      <c r="G8" s="163"/>
      <c r="H8" s="164"/>
      <c r="I8" s="155"/>
      <c r="J8" s="155"/>
      <c r="K8" s="155"/>
      <c r="L8" s="166"/>
      <c r="M8" s="156"/>
      <c r="N8" s="155"/>
      <c r="O8" s="155" t="s">
        <v>5</v>
      </c>
      <c r="P8" s="168" t="s">
        <v>98</v>
      </c>
      <c r="Q8" s="155"/>
      <c r="R8" s="166"/>
      <c r="S8" s="166"/>
      <c r="T8" s="156"/>
      <c r="U8" s="189"/>
      <c r="V8" s="189"/>
      <c r="W8" s="156"/>
    </row>
    <row r="9" spans="1:56" ht="27" customHeight="1" x14ac:dyDescent="0.2">
      <c r="A9" s="156"/>
      <c r="B9" s="156"/>
      <c r="C9" s="158"/>
      <c r="D9" s="175"/>
      <c r="E9" s="175"/>
      <c r="F9" s="155"/>
      <c r="G9" s="34" t="s">
        <v>2</v>
      </c>
      <c r="H9" s="34" t="s">
        <v>36</v>
      </c>
      <c r="I9" s="155"/>
      <c r="J9" s="35" t="s">
        <v>2</v>
      </c>
      <c r="K9" s="34" t="s">
        <v>36</v>
      </c>
      <c r="L9" s="167"/>
      <c r="M9" s="156"/>
      <c r="N9" s="155"/>
      <c r="O9" s="155"/>
      <c r="P9" s="168"/>
      <c r="Q9" s="155"/>
      <c r="R9" s="167"/>
      <c r="S9" s="167"/>
      <c r="T9" s="156"/>
      <c r="U9" s="189"/>
      <c r="V9" s="189"/>
      <c r="W9" s="156"/>
    </row>
    <row r="10" spans="1:56" s="16" customFormat="1" ht="46.5" customHeight="1" x14ac:dyDescent="0.25">
      <c r="A10" s="12">
        <v>1</v>
      </c>
      <c r="B10" s="12">
        <v>2</v>
      </c>
      <c r="C10" s="12">
        <v>3</v>
      </c>
      <c r="D10" s="12">
        <v>4</v>
      </c>
      <c r="E10" s="12">
        <v>5</v>
      </c>
      <c r="F10" s="12" t="s">
        <v>9</v>
      </c>
      <c r="G10" s="13">
        <v>7</v>
      </c>
      <c r="H10" s="13" t="s">
        <v>10</v>
      </c>
      <c r="I10" s="12" t="s">
        <v>27</v>
      </c>
      <c r="J10" s="12">
        <v>10</v>
      </c>
      <c r="K10" s="12">
        <v>11</v>
      </c>
      <c r="L10" s="12">
        <v>12</v>
      </c>
      <c r="M10" s="12" t="s">
        <v>68</v>
      </c>
      <c r="N10" s="12" t="s">
        <v>69</v>
      </c>
      <c r="O10" s="12" t="s">
        <v>70</v>
      </c>
      <c r="P10" s="14">
        <v>16</v>
      </c>
      <c r="Q10" s="12" t="s">
        <v>71</v>
      </c>
      <c r="R10" s="12" t="s">
        <v>73</v>
      </c>
      <c r="S10" s="12">
        <v>19</v>
      </c>
      <c r="T10" s="12" t="s">
        <v>109</v>
      </c>
      <c r="U10" s="14" t="s">
        <v>119</v>
      </c>
      <c r="V10" s="14" t="s">
        <v>118</v>
      </c>
      <c r="W10" s="12" t="s">
        <v>120</v>
      </c>
    </row>
    <row r="11" spans="1:56" s="82" customFormat="1" ht="38.25" x14ac:dyDescent="0.2">
      <c r="A11" s="80"/>
      <c r="B11" s="79" t="s">
        <v>95</v>
      </c>
      <c r="C11" s="97">
        <f>SUM(C12:C14)</f>
        <v>1</v>
      </c>
      <c r="D11" s="92"/>
      <c r="E11" s="92">
        <f>SUM(E12:E14)</f>
        <v>1400</v>
      </c>
      <c r="F11" s="92">
        <f t="shared" ref="F11:W11" si="0">SUM(F12:F14)</f>
        <v>1400</v>
      </c>
      <c r="G11" s="92"/>
      <c r="H11" s="92">
        <f>SUM(H12:H14)</f>
        <v>140</v>
      </c>
      <c r="I11" s="92">
        <f t="shared" si="0"/>
        <v>0</v>
      </c>
      <c r="J11" s="131"/>
      <c r="K11" s="92">
        <f t="shared" si="0"/>
        <v>0</v>
      </c>
      <c r="L11" s="92">
        <f t="shared" si="0"/>
        <v>0</v>
      </c>
      <c r="M11" s="133">
        <f>SUM(M12:M14)</f>
        <v>1540</v>
      </c>
      <c r="N11" s="133">
        <f t="shared" si="0"/>
        <v>6160</v>
      </c>
      <c r="O11" s="133">
        <f t="shared" si="0"/>
        <v>1540</v>
      </c>
      <c r="P11" s="134">
        <f t="shared" si="0"/>
        <v>1540</v>
      </c>
      <c r="Q11" s="133">
        <f t="shared" si="0"/>
        <v>1400</v>
      </c>
      <c r="R11" s="133">
        <f t="shared" si="0"/>
        <v>630</v>
      </c>
      <c r="S11" s="133">
        <f t="shared" si="0"/>
        <v>0</v>
      </c>
      <c r="T11" s="133">
        <f t="shared" si="0"/>
        <v>28.21</v>
      </c>
      <c r="U11" s="134">
        <f t="shared" si="0"/>
        <v>6.134100000000001</v>
      </c>
      <c r="V11" s="134">
        <f t="shared" si="0"/>
        <v>1.26945</v>
      </c>
      <c r="W11" s="133">
        <f t="shared" si="0"/>
        <v>35.613550000000004</v>
      </c>
    </row>
    <row r="12" spans="1:56" x14ac:dyDescent="0.2">
      <c r="A12" s="36">
        <v>1</v>
      </c>
      <c r="B12" s="60" t="s">
        <v>127</v>
      </c>
      <c r="C12" s="36">
        <v>1</v>
      </c>
      <c r="D12" s="115">
        <v>15</v>
      </c>
      <c r="E12" s="115">
        <v>1400</v>
      </c>
      <c r="F12" s="115">
        <f>C12*E12</f>
        <v>1400</v>
      </c>
      <c r="G12" s="116">
        <v>0.1</v>
      </c>
      <c r="H12" s="115">
        <f>F12*G12</f>
        <v>140</v>
      </c>
      <c r="I12" s="115"/>
      <c r="J12" s="116"/>
      <c r="K12" s="115"/>
      <c r="L12" s="115"/>
      <c r="M12" s="121">
        <f>F12+H12+I12+K12+L12</f>
        <v>1540</v>
      </c>
      <c r="N12" s="121">
        <f>(M12-L12)*4</f>
        <v>6160</v>
      </c>
      <c r="O12" s="121">
        <f>M12-L12</f>
        <v>1540</v>
      </c>
      <c r="P12" s="122">
        <f>IF(O12&gt;6650*C12,6650*C12,O12)</f>
        <v>1540</v>
      </c>
      <c r="Q12" s="121">
        <f>F12</f>
        <v>1400</v>
      </c>
      <c r="R12" s="121">
        <f>(Q12+N12)/12</f>
        <v>630</v>
      </c>
      <c r="S12" s="121"/>
      <c r="T12" s="121">
        <f>(M12*12+N12+O12+Q12+R12+S12)/1000</f>
        <v>28.21</v>
      </c>
      <c r="U12" s="135">
        <f>(T12-P12/1000)*23%</f>
        <v>6.134100000000001</v>
      </c>
      <c r="V12" s="135">
        <f>T12*4.5%</f>
        <v>1.26945</v>
      </c>
      <c r="W12" s="136">
        <f>T12+U12+V12</f>
        <v>35.613550000000004</v>
      </c>
    </row>
    <row r="13" spans="1:56" x14ac:dyDescent="0.2">
      <c r="A13" s="36">
        <v>2</v>
      </c>
      <c r="B13" s="60" t="s">
        <v>93</v>
      </c>
      <c r="C13" s="36"/>
      <c r="D13" s="115"/>
      <c r="E13" s="115"/>
      <c r="F13" s="115">
        <f t="shared" ref="F13:F14" si="1">C13*E13</f>
        <v>0</v>
      </c>
      <c r="G13" s="116"/>
      <c r="H13" s="115">
        <f t="shared" ref="H13:H20" si="2">F13*G13</f>
        <v>0</v>
      </c>
      <c r="I13" s="115"/>
      <c r="J13" s="116"/>
      <c r="K13" s="115"/>
      <c r="L13" s="115"/>
      <c r="M13" s="121">
        <f t="shared" ref="M13:M14" si="3">F13+H13+I13+K13+L13</f>
        <v>0</v>
      </c>
      <c r="N13" s="121">
        <f t="shared" ref="N13:N14" si="4">(M13-L13)*4</f>
        <v>0</v>
      </c>
      <c r="O13" s="121">
        <f t="shared" ref="O13" si="5">M13-L13</f>
        <v>0</v>
      </c>
      <c r="P13" s="121">
        <f>IF(O13&gt;6650*C13,6650*C13,O13)</f>
        <v>0</v>
      </c>
      <c r="Q13" s="121">
        <f>F13</f>
        <v>0</v>
      </c>
      <c r="R13" s="121">
        <f t="shared" ref="R13:R14" si="6">(Q13+N13)/12</f>
        <v>0</v>
      </c>
      <c r="S13" s="121"/>
      <c r="T13" s="121">
        <f t="shared" ref="T13:T14" si="7">(M13*12+N13+O13+Q13+R13+S13)/1000</f>
        <v>0</v>
      </c>
      <c r="U13" s="121">
        <f t="shared" ref="U13:U14" si="8">(T13-P13/1000)*23%</f>
        <v>0</v>
      </c>
      <c r="V13" s="121">
        <f t="shared" ref="V13:V14" si="9">T13*4.5%</f>
        <v>0</v>
      </c>
      <c r="W13" s="121">
        <f t="shared" ref="W13:W14" si="10">T13+U13+V13</f>
        <v>0</v>
      </c>
    </row>
    <row r="14" spans="1:56" x14ac:dyDescent="0.2">
      <c r="A14" s="36">
        <v>3</v>
      </c>
      <c r="B14" s="60" t="s">
        <v>93</v>
      </c>
      <c r="C14" s="36"/>
      <c r="D14" s="115"/>
      <c r="E14" s="132"/>
      <c r="F14" s="115">
        <f t="shared" si="1"/>
        <v>0</v>
      </c>
      <c r="G14" s="116"/>
      <c r="H14" s="115">
        <f t="shared" si="2"/>
        <v>0</v>
      </c>
      <c r="I14" s="115"/>
      <c r="J14" s="116"/>
      <c r="K14" s="115"/>
      <c r="L14" s="115"/>
      <c r="M14" s="121">
        <f t="shared" si="3"/>
        <v>0</v>
      </c>
      <c r="N14" s="121">
        <f t="shared" si="4"/>
        <v>0</v>
      </c>
      <c r="O14" s="121">
        <f>M14-L14</f>
        <v>0</v>
      </c>
      <c r="P14" s="121">
        <f>IF(O14&gt;6650*C14,6650*C14,O14)</f>
        <v>0</v>
      </c>
      <c r="Q14" s="121">
        <f t="shared" ref="Q14" si="11">F14</f>
        <v>0</v>
      </c>
      <c r="R14" s="121">
        <f t="shared" si="6"/>
        <v>0</v>
      </c>
      <c r="S14" s="121"/>
      <c r="T14" s="121">
        <f t="shared" si="7"/>
        <v>0</v>
      </c>
      <c r="U14" s="121">
        <f t="shared" si="8"/>
        <v>0</v>
      </c>
      <c r="V14" s="121">
        <f t="shared" si="9"/>
        <v>0</v>
      </c>
      <c r="W14" s="121">
        <f t="shared" si="10"/>
        <v>0</v>
      </c>
    </row>
    <row r="15" spans="1:56" s="82" customFormat="1" x14ac:dyDescent="0.2">
      <c r="A15" s="80"/>
      <c r="B15" s="97" t="s">
        <v>94</v>
      </c>
      <c r="C15" s="97">
        <f>SUM(C16:C20)</f>
        <v>0</v>
      </c>
      <c r="D15" s="92">
        <f t="shared" ref="D15:I15" si="12">SUM(D16:D20)</f>
        <v>0</v>
      </c>
      <c r="E15" s="92">
        <f t="shared" si="12"/>
        <v>0</v>
      </c>
      <c r="F15" s="92">
        <f t="shared" si="12"/>
        <v>0</v>
      </c>
      <c r="G15" s="92">
        <f t="shared" si="12"/>
        <v>0</v>
      </c>
      <c r="H15" s="92">
        <f t="shared" si="12"/>
        <v>0</v>
      </c>
      <c r="I15" s="92">
        <f t="shared" si="12"/>
        <v>0</v>
      </c>
      <c r="J15" s="131"/>
      <c r="K15" s="92">
        <f t="shared" ref="K15:L15" si="13">SUM(K16:K20)</f>
        <v>0</v>
      </c>
      <c r="L15" s="92">
        <f t="shared" si="13"/>
        <v>0</v>
      </c>
      <c r="M15" s="133">
        <f t="shared" ref="M15:W15" si="14">SUM(M16:M20)</f>
        <v>0</v>
      </c>
      <c r="N15" s="133">
        <f t="shared" si="14"/>
        <v>0</v>
      </c>
      <c r="O15" s="133">
        <f t="shared" si="14"/>
        <v>0</v>
      </c>
      <c r="P15" s="133">
        <f t="shared" si="14"/>
        <v>0</v>
      </c>
      <c r="Q15" s="133">
        <f t="shared" si="14"/>
        <v>0</v>
      </c>
      <c r="R15" s="133">
        <f t="shared" si="14"/>
        <v>0</v>
      </c>
      <c r="S15" s="133">
        <f t="shared" si="14"/>
        <v>0</v>
      </c>
      <c r="T15" s="133">
        <f t="shared" si="14"/>
        <v>0</v>
      </c>
      <c r="U15" s="133">
        <f t="shared" si="14"/>
        <v>0</v>
      </c>
      <c r="V15" s="133">
        <f t="shared" si="14"/>
        <v>0</v>
      </c>
      <c r="W15" s="133">
        <f t="shared" si="14"/>
        <v>0</v>
      </c>
    </row>
    <row r="16" spans="1:56" x14ac:dyDescent="0.2">
      <c r="A16" s="36">
        <v>1</v>
      </c>
      <c r="B16" s="60" t="s">
        <v>93</v>
      </c>
      <c r="C16" s="36"/>
      <c r="D16" s="115"/>
      <c r="E16" s="115"/>
      <c r="F16" s="115">
        <f>C16*E16</f>
        <v>0</v>
      </c>
      <c r="G16" s="116"/>
      <c r="H16" s="115">
        <f t="shared" si="2"/>
        <v>0</v>
      </c>
      <c r="I16" s="115"/>
      <c r="J16" s="116"/>
      <c r="K16" s="115"/>
      <c r="L16" s="115"/>
      <c r="M16" s="121">
        <f>F16+H16+I16+K16+L16</f>
        <v>0</v>
      </c>
      <c r="N16" s="121">
        <f>(M16-L16)*4</f>
        <v>0</v>
      </c>
      <c r="O16" s="121">
        <f>M16-L16</f>
        <v>0</v>
      </c>
      <c r="P16" s="121">
        <f>IF(O16&gt;6650*C16,6650*C16,O16)</f>
        <v>0</v>
      </c>
      <c r="Q16" s="121">
        <f>F16</f>
        <v>0</v>
      </c>
      <c r="R16" s="121">
        <f>(Q16+N16)/12</f>
        <v>0</v>
      </c>
      <c r="S16" s="121"/>
      <c r="T16" s="121">
        <f>(M16*12+N16+O16+Q16+R16+S16)/1000</f>
        <v>0</v>
      </c>
      <c r="U16" s="121">
        <f>(T16-P16/1000)*23%</f>
        <v>0</v>
      </c>
      <c r="V16" s="121">
        <f>T16*4.5%</f>
        <v>0</v>
      </c>
      <c r="W16" s="121">
        <f>T16+U16+V16</f>
        <v>0</v>
      </c>
    </row>
    <row r="17" spans="1:56" x14ac:dyDescent="0.2">
      <c r="A17" s="36">
        <v>2</v>
      </c>
      <c r="B17" s="60" t="s">
        <v>93</v>
      </c>
      <c r="C17" s="36"/>
      <c r="D17" s="115"/>
      <c r="E17" s="115"/>
      <c r="F17" s="115">
        <f t="shared" ref="F17:F18" si="15">C17*E17</f>
        <v>0</v>
      </c>
      <c r="G17" s="116"/>
      <c r="H17" s="115">
        <f t="shared" si="2"/>
        <v>0</v>
      </c>
      <c r="I17" s="115"/>
      <c r="J17" s="116"/>
      <c r="K17" s="115"/>
      <c r="L17" s="115"/>
      <c r="M17" s="121">
        <f t="shared" ref="M17:M18" si="16">F17+H17+I17+K17+L17</f>
        <v>0</v>
      </c>
      <c r="N17" s="121">
        <f t="shared" ref="N17:N18" si="17">(M17-L17)*4</f>
        <v>0</v>
      </c>
      <c r="O17" s="121">
        <f t="shared" ref="O17" si="18">M17-L17</f>
        <v>0</v>
      </c>
      <c r="P17" s="121">
        <f>IF(O17&gt;6650*C17,6650*C17,O17)</f>
        <v>0</v>
      </c>
      <c r="Q17" s="121">
        <f>F17</f>
        <v>0</v>
      </c>
      <c r="R17" s="121">
        <f t="shared" ref="R17:R18" si="19">(Q17+N17)/12</f>
        <v>0</v>
      </c>
      <c r="S17" s="121"/>
      <c r="T17" s="121">
        <f t="shared" ref="T17:T18" si="20">(M17*12+N17+O17+Q17+R17+S17)/1000</f>
        <v>0</v>
      </c>
      <c r="U17" s="121">
        <f t="shared" ref="U17:U18" si="21">(T17-P17/1000)*23%</f>
        <v>0</v>
      </c>
      <c r="V17" s="121">
        <f t="shared" ref="V17:V18" si="22">T17*4.5%</f>
        <v>0</v>
      </c>
      <c r="W17" s="121">
        <f t="shared" ref="W17:W18" si="23">T17+U17+V17</f>
        <v>0</v>
      </c>
    </row>
    <row r="18" spans="1:56" x14ac:dyDescent="0.2">
      <c r="A18" s="36">
        <v>3</v>
      </c>
      <c r="B18" s="60" t="s">
        <v>93</v>
      </c>
      <c r="C18" s="36"/>
      <c r="D18" s="115"/>
      <c r="E18" s="128"/>
      <c r="F18" s="129">
        <f t="shared" si="15"/>
        <v>0</v>
      </c>
      <c r="G18" s="116"/>
      <c r="H18" s="115">
        <f t="shared" si="2"/>
        <v>0</v>
      </c>
      <c r="I18" s="115"/>
      <c r="J18" s="116"/>
      <c r="K18" s="115"/>
      <c r="L18" s="115"/>
      <c r="M18" s="121">
        <f t="shared" si="16"/>
        <v>0</v>
      </c>
      <c r="N18" s="121">
        <f t="shared" si="17"/>
        <v>0</v>
      </c>
      <c r="O18" s="121">
        <f>M18-L18</f>
        <v>0</v>
      </c>
      <c r="P18" s="121">
        <f>IF(O18&gt;6650*C18,6650*C18,O18)</f>
        <v>0</v>
      </c>
      <c r="Q18" s="121">
        <f t="shared" ref="Q18" si="24">F18</f>
        <v>0</v>
      </c>
      <c r="R18" s="121">
        <f t="shared" si="19"/>
        <v>0</v>
      </c>
      <c r="S18" s="121"/>
      <c r="T18" s="121">
        <f t="shared" si="20"/>
        <v>0</v>
      </c>
      <c r="U18" s="121">
        <f t="shared" si="21"/>
        <v>0</v>
      </c>
      <c r="V18" s="121">
        <f t="shared" si="22"/>
        <v>0</v>
      </c>
      <c r="W18" s="121">
        <f t="shared" si="23"/>
        <v>0</v>
      </c>
    </row>
    <row r="19" spans="1:56" x14ac:dyDescent="0.2">
      <c r="A19" s="36"/>
      <c r="B19" s="36"/>
      <c r="C19" s="36"/>
      <c r="D19" s="115"/>
      <c r="E19" s="130"/>
      <c r="F19" s="130">
        <f t="shared" ref="F19:F20" si="25">C19*E19</f>
        <v>0</v>
      </c>
      <c r="G19" s="116"/>
      <c r="H19" s="115">
        <f t="shared" si="2"/>
        <v>0</v>
      </c>
      <c r="I19" s="115"/>
      <c r="J19" s="116"/>
      <c r="K19" s="115"/>
      <c r="L19" s="115"/>
      <c r="M19" s="121">
        <f t="shared" ref="M19:M20" si="26">F19+H19+I19+K19+L19</f>
        <v>0</v>
      </c>
      <c r="N19" s="121">
        <f t="shared" ref="N19:N20" si="27">(M19-L19)*4</f>
        <v>0</v>
      </c>
      <c r="O19" s="121">
        <f t="shared" ref="O19" si="28">M19-L19</f>
        <v>0</v>
      </c>
      <c r="P19" s="121">
        <f>IF(O19&gt;6650*C19,6650*C19,O19)</f>
        <v>0</v>
      </c>
      <c r="Q19" s="121">
        <f>F19</f>
        <v>0</v>
      </c>
      <c r="R19" s="121">
        <f t="shared" ref="R19:R20" si="29">(Q19+N19)/12</f>
        <v>0</v>
      </c>
      <c r="S19" s="121"/>
      <c r="T19" s="121">
        <f t="shared" ref="T19:T20" si="30">(M19*12+N19+O19+Q19+R19+S19)/1000</f>
        <v>0</v>
      </c>
      <c r="U19" s="121">
        <f t="shared" ref="U19:U20" si="31">(T19-P19/1000)*23%</f>
        <v>0</v>
      </c>
      <c r="V19" s="121">
        <f t="shared" ref="V19:V20" si="32">T19*4.5%</f>
        <v>0</v>
      </c>
      <c r="W19" s="121">
        <f t="shared" ref="W19:W20" si="33">T19+U19+V19</f>
        <v>0</v>
      </c>
    </row>
    <row r="20" spans="1:56" x14ac:dyDescent="0.2">
      <c r="A20" s="36"/>
      <c r="B20" s="36"/>
      <c r="C20" s="36"/>
      <c r="D20" s="115"/>
      <c r="E20" s="128"/>
      <c r="F20" s="129">
        <f t="shared" si="25"/>
        <v>0</v>
      </c>
      <c r="G20" s="116"/>
      <c r="H20" s="115">
        <f t="shared" si="2"/>
        <v>0</v>
      </c>
      <c r="I20" s="115"/>
      <c r="J20" s="116"/>
      <c r="K20" s="115"/>
      <c r="L20" s="115"/>
      <c r="M20" s="121">
        <f t="shared" si="26"/>
        <v>0</v>
      </c>
      <c r="N20" s="121">
        <f t="shared" si="27"/>
        <v>0</v>
      </c>
      <c r="O20" s="121">
        <f>M20-L20</f>
        <v>0</v>
      </c>
      <c r="P20" s="121">
        <f>IF(O20&gt;6650*C20,6650*C20,O20)</f>
        <v>0</v>
      </c>
      <c r="Q20" s="121">
        <f t="shared" ref="Q20" si="34">F20</f>
        <v>0</v>
      </c>
      <c r="R20" s="121">
        <f t="shared" si="29"/>
        <v>0</v>
      </c>
      <c r="S20" s="121"/>
      <c r="T20" s="121">
        <f t="shared" si="30"/>
        <v>0</v>
      </c>
      <c r="U20" s="121">
        <f t="shared" si="31"/>
        <v>0</v>
      </c>
      <c r="V20" s="121">
        <f t="shared" si="32"/>
        <v>0</v>
      </c>
      <c r="W20" s="121">
        <f t="shared" si="33"/>
        <v>0</v>
      </c>
    </row>
    <row r="21" spans="1:56" ht="14.25" customHeight="1" x14ac:dyDescent="0.2">
      <c r="A21" s="176" t="s">
        <v>138</v>
      </c>
      <c r="B21" s="177"/>
      <c r="C21" s="177"/>
      <c r="D21" s="177"/>
      <c r="E21" s="177"/>
      <c r="F21" s="177"/>
      <c r="G21" s="177"/>
      <c r="H21" s="177"/>
      <c r="I21" s="177"/>
      <c r="J21" s="177"/>
      <c r="K21" s="177"/>
      <c r="L21" s="177"/>
      <c r="M21" s="177"/>
      <c r="N21" s="177"/>
      <c r="O21" s="177"/>
      <c r="P21" s="177"/>
      <c r="Q21" s="177"/>
      <c r="R21" s="177"/>
      <c r="S21" s="177"/>
      <c r="T21" s="177"/>
      <c r="U21" s="177"/>
      <c r="V21" s="177"/>
      <c r="W21" s="177"/>
      <c r="X21" s="84"/>
      <c r="Y21" s="4"/>
      <c r="Z21" s="84"/>
      <c r="AA21" s="4"/>
      <c r="AB21" s="4"/>
      <c r="AC21" s="85"/>
      <c r="AD21" s="84"/>
      <c r="AE21" s="4"/>
      <c r="AF21" s="83"/>
      <c r="AG21" s="4"/>
      <c r="AH21" s="86"/>
      <c r="AI21" s="87"/>
      <c r="AJ21" s="4"/>
      <c r="AK21" s="83"/>
      <c r="AL21" s="4"/>
      <c r="AM21" s="88"/>
      <c r="AN21" s="89"/>
      <c r="AO21" s="4"/>
      <c r="AP21" s="90"/>
      <c r="AQ21" s="4"/>
      <c r="AR21" s="88"/>
      <c r="AS21" s="7"/>
      <c r="AT21" s="4"/>
      <c r="AU21" s="4"/>
      <c r="AV21" s="4"/>
      <c r="AW21" s="4"/>
    </row>
    <row r="22" spans="1:56" ht="14.25" customHeight="1" x14ac:dyDescent="0.2">
      <c r="A22" s="172" t="s">
        <v>139</v>
      </c>
      <c r="B22" s="172"/>
      <c r="C22" s="172"/>
      <c r="D22" s="172"/>
      <c r="E22" s="172"/>
      <c r="F22" s="172"/>
      <c r="G22" s="172"/>
      <c r="H22" s="172"/>
      <c r="I22" s="172"/>
      <c r="J22" s="172"/>
      <c r="K22" s="172"/>
      <c r="L22" s="172"/>
      <c r="M22" s="172"/>
      <c r="N22" s="172"/>
      <c r="O22" s="172"/>
      <c r="P22" s="172"/>
      <c r="Q22" s="172"/>
      <c r="R22" s="172"/>
      <c r="S22" s="172"/>
      <c r="T22" s="172"/>
      <c r="U22" s="172"/>
      <c r="V22" s="172"/>
      <c r="W22" s="172"/>
      <c r="X22" s="84"/>
      <c r="Y22" s="4"/>
      <c r="Z22" s="84"/>
      <c r="AA22" s="4"/>
      <c r="AB22" s="4"/>
      <c r="AC22" s="85"/>
      <c r="AD22" s="84"/>
      <c r="AE22" s="4"/>
      <c r="AF22" s="83"/>
      <c r="AG22" s="4"/>
      <c r="AH22" s="86"/>
      <c r="AI22" s="87"/>
      <c r="AJ22" s="4"/>
      <c r="AK22" s="83"/>
      <c r="AL22" s="4"/>
      <c r="AM22" s="88"/>
      <c r="AN22" s="89"/>
      <c r="AO22" s="4"/>
      <c r="AP22" s="90"/>
      <c r="AQ22" s="4"/>
      <c r="AR22" s="88"/>
      <c r="AS22" s="7"/>
      <c r="AT22" s="4"/>
      <c r="AU22" s="4"/>
      <c r="AV22" s="4"/>
      <c r="AW22" s="4"/>
    </row>
    <row r="23" spans="1:56" x14ac:dyDescent="0.2">
      <c r="A23" s="195" t="s">
        <v>28</v>
      </c>
      <c r="B23" s="195"/>
      <c r="C23" s="2"/>
      <c r="D23" s="2"/>
      <c r="E23" s="2"/>
      <c r="F23" s="2"/>
      <c r="G23" s="2"/>
      <c r="H23" s="2"/>
      <c r="I23" s="2"/>
      <c r="J23" s="2"/>
      <c r="K23" s="2"/>
      <c r="L23" s="2"/>
      <c r="M23" s="2"/>
      <c r="N23" s="2"/>
      <c r="O23" s="2"/>
      <c r="P23" s="2"/>
      <c r="Q23" s="3"/>
      <c r="R23" s="3"/>
      <c r="S23" s="3"/>
      <c r="T23" s="3"/>
      <c r="U23" s="3"/>
      <c r="V23" s="3"/>
      <c r="W23" s="3"/>
      <c r="X23" s="3"/>
      <c r="Y23" s="4"/>
      <c r="Z23" s="4"/>
      <c r="AA23" s="4"/>
      <c r="AB23" s="4"/>
      <c r="AC23" s="4"/>
      <c r="AD23" s="4"/>
      <c r="AE23" s="4"/>
      <c r="AF23" s="4"/>
      <c r="AG23" s="4"/>
      <c r="AH23" s="4"/>
      <c r="AI23" s="4"/>
      <c r="AJ23" s="4"/>
      <c r="AK23" s="4"/>
      <c r="AL23" s="4"/>
      <c r="AM23" s="4"/>
      <c r="AR23" s="6"/>
      <c r="AS23" s="4"/>
      <c r="AT23" s="4"/>
      <c r="AU23" s="7"/>
      <c r="AV23" s="7"/>
      <c r="AW23" s="7"/>
      <c r="AX23" s="7"/>
      <c r="AZ23" s="8"/>
      <c r="BA23" s="4"/>
      <c r="BB23" s="4"/>
      <c r="BC23" s="4"/>
      <c r="BD23" s="4"/>
    </row>
    <row r="24" spans="1:56" s="4" customFormat="1" ht="16.5" customHeight="1" x14ac:dyDescent="0.2">
      <c r="A24" s="183" t="s">
        <v>137</v>
      </c>
      <c r="B24" s="183"/>
      <c r="C24" s="183"/>
      <c r="D24" s="183"/>
      <c r="E24" s="183"/>
      <c r="F24" s="183"/>
      <c r="G24" s="183"/>
      <c r="H24" s="183"/>
      <c r="I24" s="183"/>
      <c r="J24" s="183"/>
      <c r="K24" s="183"/>
      <c r="L24" s="183"/>
      <c r="M24" s="183"/>
      <c r="N24" s="183"/>
      <c r="O24" s="183"/>
      <c r="P24" s="183"/>
      <c r="Q24" s="183"/>
      <c r="R24" s="183"/>
      <c r="S24" s="183"/>
      <c r="T24" s="183"/>
      <c r="U24" s="183"/>
      <c r="V24" s="183"/>
      <c r="W24" s="183"/>
      <c r="X24" s="54"/>
      <c r="Y24" s="54"/>
      <c r="Z24" s="56"/>
      <c r="AA24" s="6"/>
      <c r="AB24" s="6"/>
      <c r="AC24" s="6"/>
      <c r="AD24" s="6"/>
      <c r="AE24" s="6"/>
      <c r="AF24" s="6"/>
      <c r="AJ24" s="9"/>
      <c r="AL24" s="10"/>
      <c r="AM24" s="11"/>
      <c r="AN24" s="11"/>
      <c r="AO24" s="11"/>
      <c r="AP24" s="11"/>
      <c r="AQ24" s="6"/>
      <c r="AR24" s="6"/>
      <c r="AS24" s="6"/>
      <c r="AT24" s="6"/>
      <c r="AU24" s="6"/>
      <c r="AV24" s="6"/>
      <c r="AW24" s="6"/>
      <c r="AX24" s="6"/>
      <c r="AY24" s="6"/>
    </row>
    <row r="25" spans="1:56" ht="12.75" customHeight="1" x14ac:dyDescent="0.2">
      <c r="A25" s="179" t="s">
        <v>129</v>
      </c>
      <c r="B25" s="179"/>
      <c r="C25" s="179"/>
      <c r="D25" s="179"/>
      <c r="E25" s="179"/>
      <c r="F25" s="179"/>
      <c r="G25" s="179"/>
      <c r="H25" s="179"/>
      <c r="I25" s="179"/>
      <c r="J25" s="179"/>
      <c r="K25" s="179"/>
      <c r="L25" s="179"/>
      <c r="M25" s="179"/>
      <c r="N25" s="179"/>
      <c r="O25" s="179"/>
      <c r="P25" s="179"/>
      <c r="Q25" s="179"/>
      <c r="R25" s="179"/>
      <c r="S25" s="179"/>
      <c r="T25" s="179"/>
      <c r="U25" s="179"/>
      <c r="V25" s="179"/>
      <c r="W25" s="179"/>
      <c r="X25" s="66"/>
      <c r="Y25" s="66"/>
      <c r="Z25" s="66"/>
      <c r="AA25" s="4"/>
      <c r="AB25" s="4"/>
    </row>
    <row r="26" spans="1:56" s="20" customFormat="1" x14ac:dyDescent="0.2">
      <c r="A26" s="179"/>
      <c r="B26" s="179"/>
      <c r="C26" s="179"/>
      <c r="D26" s="179"/>
      <c r="E26" s="179"/>
      <c r="F26" s="179"/>
      <c r="G26" s="179"/>
      <c r="H26" s="179"/>
      <c r="I26" s="179"/>
      <c r="J26" s="179"/>
      <c r="K26" s="179"/>
      <c r="L26" s="179"/>
      <c r="M26" s="179"/>
      <c r="N26" s="179"/>
      <c r="O26" s="179"/>
      <c r="P26" s="179"/>
      <c r="Q26" s="179"/>
      <c r="R26" s="179"/>
      <c r="S26" s="179"/>
      <c r="T26" s="179"/>
      <c r="U26" s="179"/>
      <c r="V26" s="179"/>
      <c r="W26" s="179"/>
      <c r="X26" s="66"/>
      <c r="Y26" s="66"/>
      <c r="Z26" s="66"/>
      <c r="AA26" s="61"/>
      <c r="AB26" s="61"/>
      <c r="AC26" s="19"/>
      <c r="AD26" s="37"/>
    </row>
    <row r="27" spans="1:56" s="20" customFormat="1" ht="27.75" customHeight="1" x14ac:dyDescent="0.2">
      <c r="A27" s="179" t="s">
        <v>130</v>
      </c>
      <c r="B27" s="179"/>
      <c r="C27" s="179"/>
      <c r="D27" s="179"/>
      <c r="E27" s="179"/>
      <c r="F27" s="179"/>
      <c r="G27" s="179"/>
      <c r="H27" s="179"/>
      <c r="I27" s="179"/>
      <c r="J27" s="179"/>
      <c r="K27" s="179"/>
      <c r="L27" s="179"/>
      <c r="M27" s="179"/>
      <c r="N27" s="179"/>
      <c r="O27" s="179"/>
      <c r="P27" s="179"/>
      <c r="Q27" s="179"/>
      <c r="R27" s="179"/>
      <c r="S27" s="179"/>
      <c r="T27" s="179"/>
      <c r="U27" s="179"/>
      <c r="V27" s="179"/>
      <c r="W27" s="179"/>
      <c r="X27" s="66"/>
      <c r="Y27" s="66"/>
      <c r="Z27" s="66"/>
      <c r="AA27" s="61"/>
      <c r="AB27" s="61"/>
      <c r="AC27" s="19"/>
      <c r="AD27" s="37"/>
    </row>
    <row r="28" spans="1:56" s="20" customFormat="1" x14ac:dyDescent="0.2">
      <c r="A28" s="54"/>
      <c r="B28" s="54"/>
      <c r="C28" s="54"/>
      <c r="D28" s="54"/>
      <c r="E28" s="54"/>
      <c r="F28" s="54"/>
      <c r="G28" s="54"/>
      <c r="H28" s="54"/>
      <c r="I28" s="54"/>
      <c r="J28" s="54"/>
      <c r="K28" s="54"/>
      <c r="L28" s="54"/>
      <c r="M28" s="54"/>
      <c r="N28" s="54"/>
      <c r="O28" s="54"/>
      <c r="P28" s="54"/>
      <c r="Q28" s="54"/>
      <c r="R28" s="54"/>
      <c r="S28" s="69"/>
      <c r="T28" s="54"/>
      <c r="U28" s="54"/>
      <c r="V28" s="54"/>
      <c r="W28" s="17"/>
      <c r="X28" s="61"/>
      <c r="Y28" s="61"/>
      <c r="Z28" s="61"/>
      <c r="AA28" s="61"/>
      <c r="AB28" s="61"/>
      <c r="AC28" s="19"/>
      <c r="AD28" s="37"/>
    </row>
    <row r="29" spans="1:56" s="102" customFormat="1" ht="18.75" customHeight="1" x14ac:dyDescent="0.25">
      <c r="A29" s="169" t="s">
        <v>147</v>
      </c>
      <c r="B29" s="169"/>
      <c r="C29" s="169"/>
      <c r="D29" s="169"/>
      <c r="E29" s="169"/>
      <c r="F29" s="169"/>
      <c r="G29" s="173"/>
      <c r="H29" s="173"/>
      <c r="I29" s="173"/>
      <c r="J29" s="173"/>
      <c r="K29" s="101"/>
      <c r="L29" s="2"/>
      <c r="M29" s="174"/>
      <c r="N29" s="174"/>
      <c r="O29" s="174"/>
      <c r="P29" s="174"/>
      <c r="Q29" s="65"/>
      <c r="R29" s="98"/>
      <c r="S29" s="98"/>
      <c r="T29" s="98"/>
      <c r="U29" s="98"/>
      <c r="V29" s="98"/>
      <c r="W29" s="98"/>
      <c r="X29" s="98"/>
    </row>
    <row r="30" spans="1:56" s="102" customFormat="1" ht="16.5" customHeight="1" x14ac:dyDescent="0.25">
      <c r="A30" s="98"/>
      <c r="B30" s="98"/>
      <c r="C30" s="98"/>
      <c r="D30" s="98"/>
      <c r="E30" s="98"/>
      <c r="F30" s="98"/>
      <c r="G30" s="151" t="s">
        <v>148</v>
      </c>
      <c r="H30" s="151"/>
      <c r="I30" s="151"/>
      <c r="J30" s="151"/>
      <c r="K30" s="98"/>
      <c r="L30" s="98"/>
      <c r="M30" s="151" t="s">
        <v>149</v>
      </c>
      <c r="N30" s="151"/>
      <c r="O30" s="151"/>
      <c r="P30" s="151"/>
      <c r="Q30" s="103"/>
      <c r="R30" s="98"/>
      <c r="S30" s="98"/>
      <c r="T30" s="98"/>
      <c r="U30" s="98"/>
      <c r="V30" s="98"/>
      <c r="W30" s="98"/>
      <c r="X30" s="98"/>
    </row>
    <row r="31" spans="1:56" customFormat="1" ht="20.25" customHeight="1" x14ac:dyDescent="0.25">
      <c r="A31" s="169" t="s">
        <v>150</v>
      </c>
      <c r="B31" s="169"/>
      <c r="C31" s="169"/>
      <c r="D31" s="169"/>
      <c r="E31" s="169"/>
      <c r="F31" s="169"/>
      <c r="G31" s="170"/>
      <c r="H31" s="170"/>
      <c r="I31" s="170"/>
      <c r="J31" s="170"/>
      <c r="K31" s="104"/>
      <c r="L31" s="170"/>
      <c r="M31" s="170"/>
      <c r="N31" s="170"/>
      <c r="O31" s="170"/>
      <c r="P31" s="105"/>
      <c r="Q31" s="178"/>
      <c r="R31" s="178"/>
      <c r="S31" s="178"/>
      <c r="T31" s="178"/>
      <c r="U31" s="99"/>
      <c r="V31" s="99"/>
      <c r="W31" s="99"/>
      <c r="X31" s="99"/>
      <c r="Y31" s="99"/>
      <c r="Z31" s="99"/>
    </row>
    <row r="32" spans="1:56" customFormat="1" ht="15" customHeight="1" x14ac:dyDescent="0.25">
      <c r="A32" s="106"/>
      <c r="B32" s="106"/>
      <c r="C32" s="106"/>
      <c r="D32" s="106"/>
      <c r="E32" s="66"/>
      <c r="F32" s="66"/>
      <c r="G32" s="151" t="s">
        <v>148</v>
      </c>
      <c r="H32" s="151"/>
      <c r="I32" s="151"/>
      <c r="J32" s="151"/>
      <c r="K32" s="107"/>
      <c r="L32" s="152" t="s">
        <v>24</v>
      </c>
      <c r="M32" s="152"/>
      <c r="N32" s="152"/>
      <c r="O32" s="152"/>
      <c r="P32" s="108"/>
      <c r="Q32" s="153" t="s">
        <v>151</v>
      </c>
      <c r="R32" s="153"/>
      <c r="S32" s="153"/>
      <c r="T32" s="153"/>
      <c r="U32" s="99"/>
      <c r="V32" s="99"/>
      <c r="W32" s="99"/>
      <c r="X32" s="99"/>
      <c r="Y32" s="99"/>
      <c r="Z32" s="99"/>
    </row>
    <row r="33" spans="5:23" x14ac:dyDescent="0.2">
      <c r="E33" s="24"/>
      <c r="F33" s="22"/>
      <c r="J33" s="4"/>
      <c r="K33" s="4"/>
      <c r="L33" s="4"/>
      <c r="M33" s="4"/>
      <c r="N33" s="4"/>
      <c r="O33" s="4"/>
      <c r="P33" s="4"/>
      <c r="Q33" s="4"/>
      <c r="R33" s="4"/>
      <c r="S33" s="4"/>
      <c r="T33" s="4"/>
      <c r="U33" s="4"/>
      <c r="V33" s="4"/>
      <c r="W33" s="23"/>
    </row>
    <row r="34" spans="5:23" x14ac:dyDescent="0.2">
      <c r="J34" s="22"/>
      <c r="P34" s="38"/>
      <c r="Q34" s="21"/>
      <c r="R34" s="21"/>
      <c r="S34" s="21"/>
      <c r="T34" s="21"/>
      <c r="U34" s="21"/>
      <c r="V34" s="22"/>
      <c r="W34" s="4"/>
    </row>
    <row r="35" spans="5:23" x14ac:dyDescent="0.2">
      <c r="J35" s="4"/>
      <c r="K35" s="4"/>
      <c r="L35" s="4"/>
      <c r="M35" s="4"/>
      <c r="N35" s="4"/>
      <c r="O35" s="4"/>
      <c r="P35" s="4"/>
      <c r="Q35" s="4"/>
      <c r="R35" s="4"/>
      <c r="S35" s="4"/>
      <c r="T35" s="4"/>
      <c r="U35" s="4"/>
      <c r="V35" s="4"/>
      <c r="W35" s="4"/>
    </row>
    <row r="36" spans="5:23" x14ac:dyDescent="0.2">
      <c r="J36" s="4"/>
      <c r="K36" s="4"/>
      <c r="L36" s="4"/>
      <c r="M36" s="4"/>
      <c r="N36" s="4"/>
      <c r="O36" s="4"/>
      <c r="P36" s="4"/>
      <c r="Q36" s="4"/>
      <c r="R36" s="4"/>
      <c r="S36" s="4"/>
      <c r="T36" s="4"/>
      <c r="U36" s="4"/>
      <c r="V36" s="4"/>
    </row>
    <row r="38" spans="5:23" x14ac:dyDescent="0.2">
      <c r="N38" s="42"/>
    </row>
    <row r="39" spans="5:23" x14ac:dyDescent="0.2">
      <c r="N39" s="42"/>
    </row>
  </sheetData>
  <mergeCells count="48">
    <mergeCell ref="G30:J30"/>
    <mergeCell ref="M30:P30"/>
    <mergeCell ref="A31:F31"/>
    <mergeCell ref="AH2:AU2"/>
    <mergeCell ref="L7:L9"/>
    <mergeCell ref="U7:U9"/>
    <mergeCell ref="V7:V9"/>
    <mergeCell ref="W7:W9"/>
    <mergeCell ref="O8:O9"/>
    <mergeCell ref="P8:P9"/>
    <mergeCell ref="T7:T9"/>
    <mergeCell ref="R7:R9"/>
    <mergeCell ref="A2:W2"/>
    <mergeCell ref="S7:S9"/>
    <mergeCell ref="A23:B23"/>
    <mergeCell ref="E4:I4"/>
    <mergeCell ref="A1:W1"/>
    <mergeCell ref="A7:A9"/>
    <mergeCell ref="B7:B9"/>
    <mergeCell ref="C7:C9"/>
    <mergeCell ref="D7:D9"/>
    <mergeCell ref="G7:H8"/>
    <mergeCell ref="I7:I9"/>
    <mergeCell ref="J7:K8"/>
    <mergeCell ref="M7:M9"/>
    <mergeCell ref="N7:N9"/>
    <mergeCell ref="O7:P7"/>
    <mergeCell ref="Q7:Q9"/>
    <mergeCell ref="E7:F7"/>
    <mergeCell ref="E8:E9"/>
    <mergeCell ref="F8:F9"/>
    <mergeCell ref="B4:C4"/>
    <mergeCell ref="K4:K5"/>
    <mergeCell ref="E5:I5"/>
    <mergeCell ref="A21:W21"/>
    <mergeCell ref="A22:W22"/>
    <mergeCell ref="A24:W24"/>
    <mergeCell ref="A27:W27"/>
    <mergeCell ref="A29:F29"/>
    <mergeCell ref="G29:J29"/>
    <mergeCell ref="M29:P29"/>
    <mergeCell ref="A25:W26"/>
    <mergeCell ref="G31:J31"/>
    <mergeCell ref="L31:O31"/>
    <mergeCell ref="Q31:T31"/>
    <mergeCell ref="G32:J32"/>
    <mergeCell ref="L32:O32"/>
    <mergeCell ref="Q32:T32"/>
  </mergeCells>
  <printOptions horizontalCentered="1"/>
  <pageMargins left="0.31496062992126" right="0.31496062992126" top="0.66929133858267698" bottom="0.66929133858267698" header="0.31496062992126" footer="0.31496062992126"/>
  <pageSetup paperSize="8" scale="55" fitToHeight="80" orientation="landscape" r:id="rId1"/>
  <headerFooter>
    <oddHeader>&amp;R&amp;10Tabel nr.23</oddHeader>
    <oddFooter>&amp;R&amp;"-,полужирный"&amp;8&amp;P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D32"/>
  <sheetViews>
    <sheetView showZeros="0" view="pageBreakPreview" zoomScale="80" zoomScaleSheetLayoutView="80" workbookViewId="0">
      <selection activeCell="B15" sqref="B15"/>
    </sheetView>
  </sheetViews>
  <sheetFormatPr defaultColWidth="8.85546875" defaultRowHeight="12.75" x14ac:dyDescent="0.2"/>
  <cols>
    <col min="1" max="1" width="6.140625" style="5" customWidth="1"/>
    <col min="2" max="2" width="20.5703125" style="5" customWidth="1"/>
    <col min="3" max="3" width="5.5703125" style="5" customWidth="1"/>
    <col min="4" max="4" width="5" style="5" customWidth="1"/>
    <col min="5" max="5" width="6.5703125" style="5" customWidth="1"/>
    <col min="6" max="6" width="10.28515625" style="5" customWidth="1"/>
    <col min="7" max="7" width="7" style="5" customWidth="1"/>
    <col min="8" max="8" width="8.85546875" style="5"/>
    <col min="9" max="9" width="14.7109375" style="5" customWidth="1"/>
    <col min="10" max="11" width="8.140625" style="5" customWidth="1"/>
    <col min="12" max="12" width="6.28515625" style="5" customWidth="1"/>
    <col min="13" max="13" width="7.42578125" style="5" customWidth="1"/>
    <col min="14" max="14" width="10.28515625" style="5" customWidth="1"/>
    <col min="15" max="15" width="11" style="5" customWidth="1"/>
    <col min="16" max="16" width="12" style="5" customWidth="1"/>
    <col min="17" max="17" width="9.85546875" style="5" customWidth="1"/>
    <col min="18" max="18" width="12.42578125" style="5" customWidth="1"/>
    <col min="19" max="19" width="10.5703125" style="5" customWidth="1"/>
    <col min="20" max="21" width="12.140625" style="5" customWidth="1"/>
    <col min="22" max="22" width="12.5703125" style="5" customWidth="1"/>
    <col min="23" max="23" width="12.140625" style="5" customWidth="1"/>
    <col min="24" max="24" width="11.42578125" style="5" customWidth="1"/>
    <col min="25" max="25" width="12.85546875" style="5" customWidth="1"/>
    <col min="26" max="16384" width="8.85546875" style="5"/>
  </cols>
  <sheetData>
    <row r="1" spans="1:54" s="39" customFormat="1" ht="15.75" x14ac:dyDescent="0.25">
      <c r="A1" s="154" t="s">
        <v>153</v>
      </c>
      <c r="B1" s="154"/>
      <c r="C1" s="154"/>
      <c r="D1" s="154"/>
      <c r="E1" s="154"/>
      <c r="F1" s="154"/>
      <c r="G1" s="154"/>
      <c r="H1" s="154"/>
      <c r="I1" s="154"/>
      <c r="J1" s="154"/>
      <c r="K1" s="154"/>
      <c r="L1" s="154"/>
      <c r="M1" s="154"/>
      <c r="N1" s="154"/>
      <c r="O1" s="154"/>
      <c r="P1" s="154"/>
      <c r="Q1" s="154"/>
      <c r="R1" s="154"/>
      <c r="S1" s="154"/>
      <c r="T1" s="154"/>
      <c r="U1" s="154"/>
      <c r="V1" s="154"/>
      <c r="W1" s="154"/>
      <c r="X1" s="154"/>
      <c r="Y1" s="154"/>
    </row>
    <row r="2" spans="1:54" s="28" customFormat="1" ht="17.45" customHeight="1" x14ac:dyDescent="0.25">
      <c r="A2" s="171" t="s">
        <v>22</v>
      </c>
      <c r="B2" s="171"/>
      <c r="C2" s="171"/>
      <c r="D2" s="171"/>
      <c r="E2" s="171"/>
      <c r="F2" s="171"/>
      <c r="G2" s="171"/>
      <c r="H2" s="171"/>
      <c r="I2" s="171"/>
      <c r="J2" s="171"/>
      <c r="K2" s="171"/>
      <c r="L2" s="171"/>
      <c r="M2" s="171"/>
      <c r="N2" s="171"/>
      <c r="O2" s="171"/>
      <c r="P2" s="171"/>
      <c r="Q2" s="171"/>
      <c r="R2" s="171"/>
      <c r="S2" s="171"/>
      <c r="T2" s="171"/>
      <c r="U2" s="171"/>
      <c r="V2" s="171"/>
      <c r="W2" s="171"/>
      <c r="X2" s="171"/>
      <c r="Y2" s="50"/>
      <c r="Z2" s="50"/>
      <c r="AA2" s="50"/>
      <c r="AB2" s="50"/>
      <c r="AC2" s="50"/>
      <c r="AD2" s="50"/>
      <c r="AE2" s="50"/>
      <c r="AF2" s="50"/>
      <c r="AG2" s="50"/>
      <c r="AH2" s="50"/>
      <c r="AI2" s="50"/>
      <c r="AJ2" s="194"/>
      <c r="AK2" s="194"/>
      <c r="AL2" s="194"/>
      <c r="AM2" s="194"/>
      <c r="AN2" s="194"/>
      <c r="AO2" s="194"/>
      <c r="AP2" s="194"/>
      <c r="AQ2" s="194"/>
      <c r="AR2" s="194"/>
      <c r="AS2" s="194"/>
      <c r="AT2" s="194"/>
      <c r="AU2" s="194"/>
      <c r="AV2" s="194"/>
      <c r="AW2" s="194"/>
      <c r="AX2" s="51"/>
      <c r="AY2" s="51"/>
      <c r="AZ2" s="51"/>
      <c r="BA2" s="51"/>
      <c r="BB2" s="51"/>
    </row>
    <row r="3" spans="1:54" s="28" customFormat="1" ht="17.45" customHeight="1" x14ac:dyDescent="0.25">
      <c r="A3" s="55"/>
      <c r="B3" s="55"/>
      <c r="C3" s="55"/>
      <c r="D3" s="55"/>
      <c r="E3" s="55"/>
      <c r="F3" s="55"/>
      <c r="G3" s="55"/>
      <c r="H3" s="55"/>
      <c r="I3" s="55"/>
      <c r="J3" s="55"/>
      <c r="K3" s="55"/>
      <c r="L3" s="55"/>
      <c r="M3" s="55"/>
      <c r="N3" s="55"/>
      <c r="O3" s="55"/>
      <c r="P3" s="55"/>
      <c r="Q3" s="55"/>
      <c r="R3" s="55"/>
      <c r="S3" s="55"/>
      <c r="T3" s="55"/>
      <c r="U3" s="72"/>
      <c r="V3" s="55"/>
      <c r="W3" s="55"/>
      <c r="X3" s="55"/>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1"/>
      <c r="AY3" s="51"/>
      <c r="AZ3" s="51"/>
      <c r="BA3" s="51"/>
      <c r="BB3" s="51"/>
    </row>
    <row r="4" spans="1:54" s="28" customFormat="1" ht="17.45" customHeight="1" x14ac:dyDescent="0.2">
      <c r="A4" s="55"/>
      <c r="B4" s="180" t="s">
        <v>25</v>
      </c>
      <c r="C4" s="180"/>
      <c r="D4" s="62"/>
      <c r="E4" s="180" t="s">
        <v>84</v>
      </c>
      <c r="F4" s="180"/>
      <c r="G4" s="180"/>
      <c r="H4" s="180"/>
      <c r="I4" s="180"/>
      <c r="J4" s="19"/>
      <c r="K4" s="182" t="s">
        <v>86</v>
      </c>
      <c r="L4" s="58" t="s">
        <v>87</v>
      </c>
      <c r="M4" s="58" t="s">
        <v>88</v>
      </c>
      <c r="N4" s="58" t="s">
        <v>91</v>
      </c>
      <c r="O4" s="58" t="s">
        <v>92</v>
      </c>
      <c r="P4" s="58" t="s">
        <v>89</v>
      </c>
      <c r="Q4" s="55"/>
      <c r="R4" s="55"/>
      <c r="S4" s="55"/>
      <c r="T4" s="55"/>
      <c r="U4" s="72"/>
      <c r="V4" s="55"/>
      <c r="W4" s="55"/>
      <c r="X4" s="55"/>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1"/>
      <c r="AY4" s="51"/>
      <c r="AZ4" s="51"/>
      <c r="BA4" s="51"/>
      <c r="BB4" s="51"/>
    </row>
    <row r="5" spans="1:54" s="28" customFormat="1" ht="17.45" customHeight="1" x14ac:dyDescent="0.2">
      <c r="A5" s="55"/>
      <c r="B5" s="32"/>
      <c r="C5" s="32"/>
      <c r="D5" s="32"/>
      <c r="E5" s="181" t="s">
        <v>85</v>
      </c>
      <c r="F5" s="181"/>
      <c r="G5" s="181"/>
      <c r="H5" s="181"/>
      <c r="I5" s="181"/>
      <c r="J5" s="32"/>
      <c r="K5" s="182"/>
      <c r="L5" s="64"/>
      <c r="M5" s="64"/>
      <c r="N5" s="64"/>
      <c r="O5" s="64"/>
      <c r="P5" s="64"/>
      <c r="Q5" s="55"/>
      <c r="R5" s="55"/>
      <c r="S5" s="55"/>
      <c r="T5" s="55"/>
      <c r="U5" s="72"/>
      <c r="V5" s="55"/>
      <c r="W5" s="55"/>
      <c r="X5" s="55"/>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1"/>
      <c r="AY5" s="51"/>
      <c r="AZ5" s="51"/>
      <c r="BA5" s="51"/>
      <c r="BB5" s="51"/>
    </row>
    <row r="6" spans="1:54" s="32" customFormat="1" ht="16.5" customHeight="1" x14ac:dyDescent="0.2">
      <c r="D6" s="68"/>
      <c r="E6" s="5"/>
      <c r="F6" s="5"/>
      <c r="J6" s="68"/>
    </row>
    <row r="7" spans="1:54" s="27" customFormat="1" ht="33.6" customHeight="1" x14ac:dyDescent="0.25">
      <c r="A7" s="156" t="s">
        <v>4</v>
      </c>
      <c r="B7" s="156" t="s">
        <v>18</v>
      </c>
      <c r="C7" s="158" t="s">
        <v>0</v>
      </c>
      <c r="D7" s="175" t="s">
        <v>1</v>
      </c>
      <c r="E7" s="156" t="s">
        <v>121</v>
      </c>
      <c r="F7" s="156"/>
      <c r="G7" s="155" t="s">
        <v>31</v>
      </c>
      <c r="H7" s="155"/>
      <c r="I7" s="155" t="s">
        <v>43</v>
      </c>
      <c r="J7" s="159" t="s">
        <v>46</v>
      </c>
      <c r="K7" s="160"/>
      <c r="L7" s="155" t="s">
        <v>97</v>
      </c>
      <c r="M7" s="155"/>
      <c r="N7" s="165" t="s">
        <v>33</v>
      </c>
      <c r="O7" s="156" t="s">
        <v>29</v>
      </c>
      <c r="P7" s="155" t="s">
        <v>37</v>
      </c>
      <c r="Q7" s="155" t="s">
        <v>38</v>
      </c>
      <c r="R7" s="155"/>
      <c r="S7" s="155" t="s">
        <v>48</v>
      </c>
      <c r="T7" s="165" t="s">
        <v>96</v>
      </c>
      <c r="U7" s="165" t="s">
        <v>104</v>
      </c>
      <c r="V7" s="156" t="s">
        <v>30</v>
      </c>
      <c r="W7" s="189" t="s">
        <v>49</v>
      </c>
      <c r="X7" s="189" t="s">
        <v>117</v>
      </c>
      <c r="Y7" s="156" t="s">
        <v>51</v>
      </c>
    </row>
    <row r="8" spans="1:54" s="27" customFormat="1" ht="99" customHeight="1" x14ac:dyDescent="0.25">
      <c r="A8" s="156"/>
      <c r="B8" s="156"/>
      <c r="C8" s="158"/>
      <c r="D8" s="175"/>
      <c r="E8" s="197" t="s">
        <v>7</v>
      </c>
      <c r="F8" s="155" t="s">
        <v>8</v>
      </c>
      <c r="G8" s="155"/>
      <c r="H8" s="155"/>
      <c r="I8" s="155"/>
      <c r="J8" s="161"/>
      <c r="K8" s="162"/>
      <c r="L8" s="155"/>
      <c r="M8" s="155"/>
      <c r="N8" s="166"/>
      <c r="O8" s="156"/>
      <c r="P8" s="155"/>
      <c r="Q8" s="155" t="s">
        <v>5</v>
      </c>
      <c r="R8" s="168" t="s">
        <v>98</v>
      </c>
      <c r="S8" s="155"/>
      <c r="T8" s="166"/>
      <c r="U8" s="166"/>
      <c r="V8" s="156"/>
      <c r="W8" s="189"/>
      <c r="X8" s="189"/>
      <c r="Y8" s="156"/>
      <c r="Z8" s="33"/>
      <c r="AA8" s="33"/>
      <c r="AB8" s="33"/>
    </row>
    <row r="9" spans="1:54" s="27" customFormat="1" ht="25.5" customHeight="1" x14ac:dyDescent="0.25">
      <c r="A9" s="156"/>
      <c r="B9" s="156"/>
      <c r="C9" s="158"/>
      <c r="D9" s="175"/>
      <c r="E9" s="197"/>
      <c r="F9" s="155"/>
      <c r="G9" s="34" t="s">
        <v>2</v>
      </c>
      <c r="H9" s="34" t="s">
        <v>36</v>
      </c>
      <c r="I9" s="155"/>
      <c r="J9" s="34" t="s">
        <v>16</v>
      </c>
      <c r="K9" s="34" t="s">
        <v>36</v>
      </c>
      <c r="L9" s="35" t="s">
        <v>2</v>
      </c>
      <c r="M9" s="34" t="s">
        <v>36</v>
      </c>
      <c r="N9" s="167"/>
      <c r="O9" s="156"/>
      <c r="P9" s="155"/>
      <c r="Q9" s="155"/>
      <c r="R9" s="168"/>
      <c r="S9" s="155"/>
      <c r="T9" s="167"/>
      <c r="U9" s="167"/>
      <c r="V9" s="156"/>
      <c r="W9" s="189"/>
      <c r="X9" s="189"/>
      <c r="Y9" s="156"/>
      <c r="Z9" s="33"/>
      <c r="AA9" s="33"/>
      <c r="AB9" s="33"/>
    </row>
    <row r="10" spans="1:54" s="16" customFormat="1" ht="46.5" customHeight="1" x14ac:dyDescent="0.25">
      <c r="A10" s="12">
        <v>1</v>
      </c>
      <c r="B10" s="12">
        <v>2</v>
      </c>
      <c r="C10" s="12">
        <v>3</v>
      </c>
      <c r="D10" s="12">
        <v>4</v>
      </c>
      <c r="E10" s="12">
        <v>5</v>
      </c>
      <c r="F10" s="12" t="s">
        <v>9</v>
      </c>
      <c r="G10" s="13">
        <v>7</v>
      </c>
      <c r="H10" s="13" t="s">
        <v>10</v>
      </c>
      <c r="I10" s="12" t="s">
        <v>79</v>
      </c>
      <c r="J10" s="12">
        <v>10</v>
      </c>
      <c r="K10" s="12">
        <v>11</v>
      </c>
      <c r="L10" s="12">
        <v>12</v>
      </c>
      <c r="M10" s="12">
        <v>13</v>
      </c>
      <c r="N10" s="12">
        <v>14</v>
      </c>
      <c r="O10" s="12" t="s">
        <v>74</v>
      </c>
      <c r="P10" s="12" t="s">
        <v>75</v>
      </c>
      <c r="Q10" s="12" t="s">
        <v>76</v>
      </c>
      <c r="R10" s="14">
        <v>18</v>
      </c>
      <c r="S10" s="12" t="s">
        <v>77</v>
      </c>
      <c r="T10" s="12" t="s">
        <v>78</v>
      </c>
      <c r="U10" s="12">
        <v>21</v>
      </c>
      <c r="V10" s="12" t="s">
        <v>110</v>
      </c>
      <c r="W10" s="14" t="s">
        <v>111</v>
      </c>
      <c r="X10" s="14" t="s">
        <v>123</v>
      </c>
      <c r="Y10" s="12" t="s">
        <v>112</v>
      </c>
      <c r="Z10" s="15"/>
      <c r="AA10" s="15"/>
      <c r="AB10" s="15"/>
    </row>
    <row r="11" spans="1:54" s="82" customFormat="1" ht="25.5" x14ac:dyDescent="0.2">
      <c r="A11" s="80"/>
      <c r="B11" s="79" t="s">
        <v>95</v>
      </c>
      <c r="C11" s="118">
        <f>SUM(C12:C14)</f>
        <v>1</v>
      </c>
      <c r="D11" s="118"/>
      <c r="E11" s="118">
        <f t="shared" ref="E11:Y11" si="0">SUM(E12:E14)</f>
        <v>1300</v>
      </c>
      <c r="F11" s="118">
        <f t="shared" si="0"/>
        <v>1300</v>
      </c>
      <c r="G11" s="118"/>
      <c r="H11" s="118">
        <f t="shared" si="0"/>
        <v>130</v>
      </c>
      <c r="I11" s="118">
        <f t="shared" si="0"/>
        <v>0</v>
      </c>
      <c r="J11" s="91"/>
      <c r="K11" s="91">
        <f t="shared" si="0"/>
        <v>600</v>
      </c>
      <c r="L11" s="92">
        <f t="shared" si="0"/>
        <v>0</v>
      </c>
      <c r="M11" s="92">
        <f t="shared" si="0"/>
        <v>0</v>
      </c>
      <c r="N11" s="92">
        <f t="shared" si="0"/>
        <v>0</v>
      </c>
      <c r="O11" s="133">
        <f t="shared" si="0"/>
        <v>2030</v>
      </c>
      <c r="P11" s="133">
        <f t="shared" si="0"/>
        <v>4060</v>
      </c>
      <c r="Q11" s="133">
        <f t="shared" si="0"/>
        <v>2030</v>
      </c>
      <c r="R11" s="134">
        <f t="shared" si="0"/>
        <v>2030</v>
      </c>
      <c r="S11" s="133">
        <f t="shared" si="0"/>
        <v>1300</v>
      </c>
      <c r="T11" s="133">
        <f t="shared" si="0"/>
        <v>446.66666666666669</v>
      </c>
      <c r="U11" s="133">
        <f t="shared" si="0"/>
        <v>0</v>
      </c>
      <c r="V11" s="133">
        <f t="shared" si="0"/>
        <v>32.196666666666665</v>
      </c>
      <c r="W11" s="134">
        <f t="shared" si="0"/>
        <v>6.9383333333333335</v>
      </c>
      <c r="X11" s="134">
        <f t="shared" si="0"/>
        <v>1.44885</v>
      </c>
      <c r="Y11" s="133">
        <f t="shared" si="0"/>
        <v>40.583849999999998</v>
      </c>
      <c r="Z11" s="81"/>
      <c r="AA11" s="81"/>
      <c r="AB11" s="81"/>
    </row>
    <row r="12" spans="1:54" ht="27" customHeight="1" x14ac:dyDescent="0.2">
      <c r="A12" s="36">
        <v>1</v>
      </c>
      <c r="B12" s="64" t="s">
        <v>127</v>
      </c>
      <c r="C12" s="115">
        <v>1</v>
      </c>
      <c r="D12" s="115">
        <v>11</v>
      </c>
      <c r="E12" s="115">
        <v>1300</v>
      </c>
      <c r="F12" s="115">
        <f>C12*E12</f>
        <v>1300</v>
      </c>
      <c r="G12" s="116">
        <v>0.1</v>
      </c>
      <c r="H12" s="115">
        <f>F12*G12</f>
        <v>130</v>
      </c>
      <c r="I12" s="115"/>
      <c r="J12" s="125" t="s">
        <v>122</v>
      </c>
      <c r="K12" s="115">
        <v>600</v>
      </c>
      <c r="L12" s="115"/>
      <c r="M12" s="115"/>
      <c r="N12" s="115"/>
      <c r="O12" s="121">
        <f>F12+H12+I12+K12+M12+N12</f>
        <v>2030</v>
      </c>
      <c r="P12" s="121">
        <f>(O12-N12)*2</f>
        <v>4060</v>
      </c>
      <c r="Q12" s="121">
        <f>O12-N12</f>
        <v>2030</v>
      </c>
      <c r="R12" s="122">
        <f>IF(Q12&gt;6650*C12,6650*C12,Q12)</f>
        <v>2030</v>
      </c>
      <c r="S12" s="121">
        <f>F12</f>
        <v>1300</v>
      </c>
      <c r="T12" s="121">
        <f>(S12+P12)/12</f>
        <v>446.66666666666669</v>
      </c>
      <c r="U12" s="121"/>
      <c r="V12" s="121">
        <f>(O12*12+P12+Q12+S12+T12+U12)/1000</f>
        <v>32.196666666666665</v>
      </c>
      <c r="W12" s="135">
        <f>(V12-R12/1000)*23%</f>
        <v>6.9383333333333335</v>
      </c>
      <c r="X12" s="135">
        <f>V12*4.5%</f>
        <v>1.44885</v>
      </c>
      <c r="Y12" s="121">
        <f>V12+W12+X12</f>
        <v>40.583849999999998</v>
      </c>
      <c r="Z12" s="4"/>
      <c r="AA12" s="4"/>
      <c r="AB12" s="4"/>
    </row>
    <row r="13" spans="1:54" x14ac:dyDescent="0.2">
      <c r="A13" s="36">
        <v>2</v>
      </c>
      <c r="B13" s="60" t="s">
        <v>93</v>
      </c>
      <c r="C13" s="115"/>
      <c r="D13" s="115"/>
      <c r="E13" s="115"/>
      <c r="F13" s="115">
        <f t="shared" ref="F13:F14" si="1">C13*E13</f>
        <v>0</v>
      </c>
      <c r="G13" s="116"/>
      <c r="H13" s="115">
        <f t="shared" ref="H13:H20" si="2">F13*G13</f>
        <v>0</v>
      </c>
      <c r="I13" s="115"/>
      <c r="J13" s="115"/>
      <c r="K13" s="115"/>
      <c r="L13" s="115"/>
      <c r="M13" s="115"/>
      <c r="N13" s="115"/>
      <c r="O13" s="121">
        <f t="shared" ref="O13:O14" si="3">F13+H13+I13+K13+M13+N13</f>
        <v>0</v>
      </c>
      <c r="P13" s="121">
        <f t="shared" ref="P13:P14" si="4">(O13-N13)*2</f>
        <v>0</v>
      </c>
      <c r="Q13" s="121">
        <f t="shared" ref="Q13:Q14" si="5">O13-N13</f>
        <v>0</v>
      </c>
      <c r="R13" s="121">
        <f t="shared" ref="R13:R14" si="6">IF(Q13&gt;6650*C13,6650*C13,Q13)</f>
        <v>0</v>
      </c>
      <c r="S13" s="121">
        <f t="shared" ref="S13:S14" si="7">F13</f>
        <v>0</v>
      </c>
      <c r="T13" s="121">
        <f t="shared" ref="T13:T14" si="8">(S13+P13)/12</f>
        <v>0</v>
      </c>
      <c r="U13" s="121"/>
      <c r="V13" s="121">
        <f t="shared" ref="V13:V14" si="9">(O13*12+P13+Q13+S13+T13+U13)/1000</f>
        <v>0</v>
      </c>
      <c r="W13" s="121">
        <f t="shared" ref="W13:W14" si="10">(V13-R13/1000)*23%</f>
        <v>0</v>
      </c>
      <c r="X13" s="121">
        <f t="shared" ref="X13:X14" si="11">V13*4.5%</f>
        <v>0</v>
      </c>
      <c r="Y13" s="121">
        <f t="shared" ref="Y13:Y14" si="12">V13+W13+X13</f>
        <v>0</v>
      </c>
      <c r="Z13" s="4"/>
      <c r="AA13" s="4"/>
      <c r="AB13" s="4"/>
    </row>
    <row r="14" spans="1:54" x14ac:dyDescent="0.2">
      <c r="A14" s="36">
        <v>3</v>
      </c>
      <c r="B14" s="60" t="s">
        <v>93</v>
      </c>
      <c r="C14" s="115"/>
      <c r="D14" s="115"/>
      <c r="E14" s="132"/>
      <c r="F14" s="115">
        <f t="shared" si="1"/>
        <v>0</v>
      </c>
      <c r="G14" s="116"/>
      <c r="H14" s="115">
        <f t="shared" si="2"/>
        <v>0</v>
      </c>
      <c r="I14" s="115"/>
      <c r="J14" s="115"/>
      <c r="K14" s="115"/>
      <c r="L14" s="115"/>
      <c r="M14" s="115"/>
      <c r="N14" s="115"/>
      <c r="O14" s="121">
        <f t="shared" si="3"/>
        <v>0</v>
      </c>
      <c r="P14" s="121">
        <f t="shared" si="4"/>
        <v>0</v>
      </c>
      <c r="Q14" s="121">
        <f t="shared" si="5"/>
        <v>0</v>
      </c>
      <c r="R14" s="121">
        <f t="shared" si="6"/>
        <v>0</v>
      </c>
      <c r="S14" s="121">
        <f t="shared" si="7"/>
        <v>0</v>
      </c>
      <c r="T14" s="121">
        <f t="shared" si="8"/>
        <v>0</v>
      </c>
      <c r="U14" s="121"/>
      <c r="V14" s="121">
        <f t="shared" si="9"/>
        <v>0</v>
      </c>
      <c r="W14" s="121">
        <f t="shared" si="10"/>
        <v>0</v>
      </c>
      <c r="X14" s="121">
        <f t="shared" si="11"/>
        <v>0</v>
      </c>
      <c r="Y14" s="121">
        <f t="shared" si="12"/>
        <v>0</v>
      </c>
      <c r="Z14" s="4"/>
      <c r="AA14" s="4"/>
      <c r="AB14" s="4"/>
    </row>
    <row r="15" spans="1:54" s="82" customFormat="1" x14ac:dyDescent="0.2">
      <c r="A15" s="80"/>
      <c r="B15" s="80" t="s">
        <v>94</v>
      </c>
      <c r="C15" s="118">
        <f>SUM(C16:C20)</f>
        <v>0</v>
      </c>
      <c r="D15" s="118"/>
      <c r="E15" s="118">
        <f t="shared" ref="E15:Y15" si="13">SUM(E16:E20)</f>
        <v>0</v>
      </c>
      <c r="F15" s="118">
        <f t="shared" si="13"/>
        <v>0</v>
      </c>
      <c r="G15" s="127"/>
      <c r="H15" s="118">
        <f t="shared" si="2"/>
        <v>0</v>
      </c>
      <c r="I15" s="118">
        <f t="shared" si="13"/>
        <v>0</v>
      </c>
      <c r="J15" s="118"/>
      <c r="K15" s="118"/>
      <c r="L15" s="118">
        <f t="shared" si="13"/>
        <v>0</v>
      </c>
      <c r="M15" s="118">
        <f t="shared" si="13"/>
        <v>0</v>
      </c>
      <c r="N15" s="118">
        <f t="shared" si="13"/>
        <v>0</v>
      </c>
      <c r="O15" s="124">
        <f t="shared" si="13"/>
        <v>0</v>
      </c>
      <c r="P15" s="124">
        <f t="shared" si="13"/>
        <v>0</v>
      </c>
      <c r="Q15" s="124">
        <f t="shared" si="13"/>
        <v>0</v>
      </c>
      <c r="R15" s="124">
        <f t="shared" si="13"/>
        <v>0</v>
      </c>
      <c r="S15" s="124">
        <f t="shared" si="13"/>
        <v>0</v>
      </c>
      <c r="T15" s="124">
        <f t="shared" si="13"/>
        <v>0</v>
      </c>
      <c r="U15" s="124">
        <f t="shared" si="13"/>
        <v>0</v>
      </c>
      <c r="V15" s="124">
        <f t="shared" si="13"/>
        <v>0</v>
      </c>
      <c r="W15" s="124">
        <f t="shared" si="13"/>
        <v>0</v>
      </c>
      <c r="X15" s="124">
        <f t="shared" si="13"/>
        <v>0</v>
      </c>
      <c r="Y15" s="124">
        <f t="shared" si="13"/>
        <v>0</v>
      </c>
      <c r="Z15" s="81"/>
      <c r="AA15" s="81"/>
      <c r="AB15" s="81"/>
    </row>
    <row r="16" spans="1:54" x14ac:dyDescent="0.2">
      <c r="A16" s="36">
        <v>1</v>
      </c>
      <c r="B16" s="60" t="s">
        <v>93</v>
      </c>
      <c r="C16" s="115"/>
      <c r="D16" s="115"/>
      <c r="E16" s="115"/>
      <c r="F16" s="115">
        <f>C16*E16</f>
        <v>0</v>
      </c>
      <c r="G16" s="116"/>
      <c r="H16" s="115">
        <f t="shared" si="2"/>
        <v>0</v>
      </c>
      <c r="I16" s="115"/>
      <c r="J16" s="115"/>
      <c r="K16" s="115"/>
      <c r="L16" s="115"/>
      <c r="M16" s="115"/>
      <c r="N16" s="115"/>
      <c r="O16" s="121">
        <f>F16+H16+I16+K16+M16+N16</f>
        <v>0</v>
      </c>
      <c r="P16" s="121">
        <f>(O16-N16)*2</f>
        <v>0</v>
      </c>
      <c r="Q16" s="121">
        <f>O16-N16</f>
        <v>0</v>
      </c>
      <c r="R16" s="121">
        <f>IF(Q16&gt;6650*C16,6650*C16,Q16)</f>
        <v>0</v>
      </c>
      <c r="S16" s="121">
        <f>F16</f>
        <v>0</v>
      </c>
      <c r="T16" s="121">
        <f>(S16+P16)/12</f>
        <v>0</v>
      </c>
      <c r="U16" s="121"/>
      <c r="V16" s="121">
        <f>(O16*12+P16+Q16+S16+T16+U16)/1000</f>
        <v>0</v>
      </c>
      <c r="W16" s="121">
        <f>(V16-R16/1000)*23%</f>
        <v>0</v>
      </c>
      <c r="X16" s="121">
        <f>V16*4.5%</f>
        <v>0</v>
      </c>
      <c r="Y16" s="121">
        <f>V16+W16+X16</f>
        <v>0</v>
      </c>
      <c r="Z16" s="4"/>
      <c r="AA16" s="4"/>
      <c r="AB16" s="4"/>
    </row>
    <row r="17" spans="1:56" x14ac:dyDescent="0.2">
      <c r="A17" s="36">
        <v>2</v>
      </c>
      <c r="B17" s="60" t="s">
        <v>93</v>
      </c>
      <c r="C17" s="115"/>
      <c r="D17" s="115"/>
      <c r="E17" s="115"/>
      <c r="F17" s="115">
        <f t="shared" ref="F17:F20" si="14">C17*E17</f>
        <v>0</v>
      </c>
      <c r="G17" s="116"/>
      <c r="H17" s="115">
        <f>F17*G17</f>
        <v>0</v>
      </c>
      <c r="I17" s="115"/>
      <c r="J17" s="115"/>
      <c r="K17" s="115"/>
      <c r="L17" s="115"/>
      <c r="M17" s="115"/>
      <c r="N17" s="115"/>
      <c r="O17" s="121">
        <f t="shared" ref="O17:O20" si="15">F17+H17+I17+K17+M17+N17</f>
        <v>0</v>
      </c>
      <c r="P17" s="121">
        <f t="shared" ref="P17:P20" si="16">(O17-N17)*2</f>
        <v>0</v>
      </c>
      <c r="Q17" s="121">
        <f t="shared" ref="Q17:Q20" si="17">O17-N17</f>
        <v>0</v>
      </c>
      <c r="R17" s="121">
        <f t="shared" ref="R17:R20" si="18">IF(Q17&gt;6650*C17,6650*C17,Q17)</f>
        <v>0</v>
      </c>
      <c r="S17" s="121">
        <f t="shared" ref="S17:S20" si="19">F17</f>
        <v>0</v>
      </c>
      <c r="T17" s="121">
        <f t="shared" ref="T17:T20" si="20">(S17+P17)/12</f>
        <v>0</v>
      </c>
      <c r="U17" s="121"/>
      <c r="V17" s="121">
        <f t="shared" ref="V17:V20" si="21">(O17*12+P17+Q17+S17+T17+U17)/1000</f>
        <v>0</v>
      </c>
      <c r="W17" s="121">
        <f t="shared" ref="W17:W20" si="22">(V17-R17/1000)*23%</f>
        <v>0</v>
      </c>
      <c r="X17" s="121">
        <f t="shared" ref="X17:X20" si="23">V17*4.5%</f>
        <v>0</v>
      </c>
      <c r="Y17" s="121">
        <f t="shared" ref="Y17:Y20" si="24">V17+W17+X17</f>
        <v>0</v>
      </c>
    </row>
    <row r="18" spans="1:56" x14ac:dyDescent="0.2">
      <c r="A18" s="36">
        <v>3</v>
      </c>
      <c r="B18" s="60" t="s">
        <v>93</v>
      </c>
      <c r="C18" s="115"/>
      <c r="D18" s="115"/>
      <c r="E18" s="128"/>
      <c r="F18" s="129">
        <f t="shared" si="14"/>
        <v>0</v>
      </c>
      <c r="G18" s="116"/>
      <c r="H18" s="115">
        <f t="shared" si="2"/>
        <v>0</v>
      </c>
      <c r="I18" s="115"/>
      <c r="J18" s="115"/>
      <c r="K18" s="115"/>
      <c r="L18" s="115"/>
      <c r="M18" s="115"/>
      <c r="N18" s="115"/>
      <c r="O18" s="121">
        <f t="shared" si="15"/>
        <v>0</v>
      </c>
      <c r="P18" s="121">
        <f t="shared" si="16"/>
        <v>0</v>
      </c>
      <c r="Q18" s="121">
        <f t="shared" si="17"/>
        <v>0</v>
      </c>
      <c r="R18" s="121">
        <f t="shared" si="18"/>
        <v>0</v>
      </c>
      <c r="S18" s="121">
        <f t="shared" si="19"/>
        <v>0</v>
      </c>
      <c r="T18" s="121">
        <f t="shared" si="20"/>
        <v>0</v>
      </c>
      <c r="U18" s="121"/>
      <c r="V18" s="121">
        <f t="shared" si="21"/>
        <v>0</v>
      </c>
      <c r="W18" s="121">
        <f t="shared" si="22"/>
        <v>0</v>
      </c>
      <c r="X18" s="121">
        <f t="shared" si="23"/>
        <v>0</v>
      </c>
      <c r="Y18" s="121">
        <f t="shared" si="24"/>
        <v>0</v>
      </c>
    </row>
    <row r="19" spans="1:56" x14ac:dyDescent="0.2">
      <c r="A19" s="36"/>
      <c r="B19" s="36"/>
      <c r="C19" s="115"/>
      <c r="D19" s="115"/>
      <c r="E19" s="130"/>
      <c r="F19" s="130">
        <f t="shared" si="14"/>
        <v>0</v>
      </c>
      <c r="G19" s="116"/>
      <c r="H19" s="115">
        <f t="shared" si="2"/>
        <v>0</v>
      </c>
      <c r="I19" s="115"/>
      <c r="J19" s="115"/>
      <c r="K19" s="115"/>
      <c r="L19" s="115"/>
      <c r="M19" s="115"/>
      <c r="N19" s="115"/>
      <c r="O19" s="121">
        <f t="shared" si="15"/>
        <v>0</v>
      </c>
      <c r="P19" s="121">
        <f t="shared" si="16"/>
        <v>0</v>
      </c>
      <c r="Q19" s="121">
        <f t="shared" si="17"/>
        <v>0</v>
      </c>
      <c r="R19" s="121">
        <f t="shared" si="18"/>
        <v>0</v>
      </c>
      <c r="S19" s="121">
        <f t="shared" si="19"/>
        <v>0</v>
      </c>
      <c r="T19" s="121">
        <f t="shared" si="20"/>
        <v>0</v>
      </c>
      <c r="U19" s="121"/>
      <c r="V19" s="121">
        <f t="shared" si="21"/>
        <v>0</v>
      </c>
      <c r="W19" s="121">
        <f t="shared" si="22"/>
        <v>0</v>
      </c>
      <c r="X19" s="121">
        <f t="shared" si="23"/>
        <v>0</v>
      </c>
      <c r="Y19" s="121">
        <f t="shared" si="24"/>
        <v>0</v>
      </c>
    </row>
    <row r="20" spans="1:56" x14ac:dyDescent="0.2">
      <c r="A20" s="36"/>
      <c r="B20" s="36"/>
      <c r="C20" s="115"/>
      <c r="D20" s="115"/>
      <c r="E20" s="128"/>
      <c r="F20" s="129">
        <f t="shared" si="14"/>
        <v>0</v>
      </c>
      <c r="G20" s="116"/>
      <c r="H20" s="115">
        <f t="shared" si="2"/>
        <v>0</v>
      </c>
      <c r="I20" s="115"/>
      <c r="J20" s="115"/>
      <c r="K20" s="115"/>
      <c r="L20" s="115"/>
      <c r="M20" s="115"/>
      <c r="N20" s="115"/>
      <c r="O20" s="121">
        <f t="shared" si="15"/>
        <v>0</v>
      </c>
      <c r="P20" s="121">
        <f t="shared" si="16"/>
        <v>0</v>
      </c>
      <c r="Q20" s="121">
        <f t="shared" si="17"/>
        <v>0</v>
      </c>
      <c r="R20" s="121">
        <f t="shared" si="18"/>
        <v>0</v>
      </c>
      <c r="S20" s="121">
        <f t="shared" si="19"/>
        <v>0</v>
      </c>
      <c r="T20" s="121">
        <f t="shared" si="20"/>
        <v>0</v>
      </c>
      <c r="U20" s="121"/>
      <c r="V20" s="121">
        <f t="shared" si="21"/>
        <v>0</v>
      </c>
      <c r="W20" s="121">
        <f t="shared" si="22"/>
        <v>0</v>
      </c>
      <c r="X20" s="121">
        <f t="shared" si="23"/>
        <v>0</v>
      </c>
      <c r="Y20" s="121">
        <f t="shared" si="24"/>
        <v>0</v>
      </c>
    </row>
    <row r="21" spans="1:56" ht="14.25" customHeight="1" x14ac:dyDescent="0.2">
      <c r="A21" s="176" t="s">
        <v>134</v>
      </c>
      <c r="B21" s="177"/>
      <c r="C21" s="177"/>
      <c r="D21" s="177"/>
      <c r="E21" s="177"/>
      <c r="F21" s="177"/>
      <c r="G21" s="177"/>
      <c r="H21" s="177"/>
      <c r="I21" s="177"/>
      <c r="J21" s="177"/>
      <c r="K21" s="177"/>
      <c r="L21" s="177"/>
      <c r="M21" s="177"/>
      <c r="N21" s="177"/>
      <c r="O21" s="177"/>
      <c r="P21" s="177"/>
      <c r="Q21" s="177"/>
      <c r="R21" s="177"/>
      <c r="S21" s="177"/>
      <c r="T21" s="177"/>
      <c r="U21" s="177"/>
      <c r="V21" s="177"/>
      <c r="W21" s="177"/>
      <c r="X21" s="84"/>
      <c r="Y21" s="4"/>
      <c r="Z21" s="84"/>
      <c r="AA21" s="4"/>
      <c r="AB21" s="4"/>
      <c r="AC21" s="85"/>
      <c r="AD21" s="84"/>
      <c r="AE21" s="4"/>
      <c r="AF21" s="83"/>
      <c r="AG21" s="4"/>
      <c r="AH21" s="86"/>
      <c r="AI21" s="87"/>
      <c r="AJ21" s="4"/>
      <c r="AK21" s="83"/>
      <c r="AL21" s="4"/>
      <c r="AM21" s="88"/>
      <c r="AN21" s="89"/>
      <c r="AO21" s="4"/>
      <c r="AP21" s="90"/>
      <c r="AQ21" s="4"/>
      <c r="AR21" s="88"/>
      <c r="AS21" s="7"/>
      <c r="AT21" s="4"/>
      <c r="AU21" s="4"/>
      <c r="AV21" s="4"/>
      <c r="AW21" s="4"/>
    </row>
    <row r="22" spans="1:56" ht="14.25" customHeight="1" x14ac:dyDescent="0.2">
      <c r="A22" s="172" t="s">
        <v>135</v>
      </c>
      <c r="B22" s="172"/>
      <c r="C22" s="172"/>
      <c r="D22" s="172"/>
      <c r="E22" s="172"/>
      <c r="F22" s="172"/>
      <c r="G22" s="172"/>
      <c r="H22" s="172"/>
      <c r="I22" s="172"/>
      <c r="J22" s="172"/>
      <c r="K22" s="172"/>
      <c r="L22" s="172"/>
      <c r="M22" s="172"/>
      <c r="N22" s="172"/>
      <c r="O22" s="172"/>
      <c r="P22" s="172"/>
      <c r="Q22" s="172"/>
      <c r="R22" s="172"/>
      <c r="S22" s="172"/>
      <c r="T22" s="172"/>
      <c r="U22" s="172"/>
      <c r="V22" s="172"/>
      <c r="W22" s="172"/>
      <c r="X22" s="84"/>
      <c r="Y22" s="4"/>
      <c r="Z22" s="84"/>
      <c r="AA22" s="4"/>
      <c r="AB22" s="4"/>
      <c r="AC22" s="85"/>
      <c r="AD22" s="84"/>
      <c r="AE22" s="4"/>
      <c r="AF22" s="83"/>
      <c r="AG22" s="4"/>
      <c r="AH22" s="86"/>
      <c r="AI22" s="87"/>
      <c r="AJ22" s="4"/>
      <c r="AK22" s="83"/>
      <c r="AL22" s="4"/>
      <c r="AM22" s="88"/>
      <c r="AN22" s="89"/>
      <c r="AO22" s="4"/>
      <c r="AP22" s="90"/>
      <c r="AQ22" s="4"/>
      <c r="AR22" s="88"/>
      <c r="AS22" s="7"/>
      <c r="AT22" s="4"/>
      <c r="AU22" s="4"/>
      <c r="AV22" s="4"/>
      <c r="AW22" s="4"/>
    </row>
    <row r="23" spans="1:56" x14ac:dyDescent="0.2">
      <c r="A23" s="195" t="s">
        <v>28</v>
      </c>
      <c r="B23" s="195"/>
      <c r="C23" s="2"/>
      <c r="D23" s="2"/>
      <c r="E23" s="2"/>
      <c r="F23" s="2"/>
      <c r="G23" s="2"/>
      <c r="H23" s="2"/>
      <c r="I23" s="2"/>
      <c r="J23" s="2"/>
      <c r="K23" s="2"/>
      <c r="L23" s="2"/>
      <c r="M23" s="2"/>
      <c r="N23" s="2"/>
      <c r="O23" s="2"/>
      <c r="P23" s="2"/>
      <c r="Q23" s="3"/>
      <c r="R23" s="3"/>
      <c r="S23" s="3"/>
      <c r="T23" s="3"/>
      <c r="U23" s="3"/>
      <c r="V23" s="3"/>
      <c r="W23" s="3"/>
      <c r="X23" s="3"/>
      <c r="Y23" s="3"/>
      <c r="Z23" s="4"/>
      <c r="AA23" s="4"/>
      <c r="AB23" s="4"/>
      <c r="AC23" s="4"/>
      <c r="AD23" s="4"/>
      <c r="AE23" s="4"/>
      <c r="AF23" s="4"/>
      <c r="AG23" s="4"/>
      <c r="AH23" s="4"/>
      <c r="AI23" s="4"/>
      <c r="AJ23" s="4"/>
      <c r="AK23" s="4"/>
      <c r="AL23" s="4"/>
      <c r="AM23" s="4"/>
      <c r="AR23" s="6"/>
      <c r="AS23" s="4"/>
      <c r="AT23" s="4"/>
      <c r="AU23" s="7"/>
      <c r="AV23" s="7"/>
      <c r="AW23" s="7"/>
      <c r="AX23" s="7"/>
      <c r="AZ23" s="8"/>
      <c r="BA23" s="4"/>
      <c r="BB23" s="4"/>
      <c r="BC23" s="4"/>
      <c r="BD23" s="4"/>
    </row>
    <row r="24" spans="1:56" s="4" customFormat="1" ht="16.5" customHeight="1" x14ac:dyDescent="0.2">
      <c r="A24" s="183" t="s">
        <v>131</v>
      </c>
      <c r="B24" s="183"/>
      <c r="C24" s="183"/>
      <c r="D24" s="183"/>
      <c r="E24" s="183"/>
      <c r="F24" s="183"/>
      <c r="G24" s="183"/>
      <c r="H24" s="183"/>
      <c r="I24" s="183"/>
      <c r="J24" s="183"/>
      <c r="K24" s="183"/>
      <c r="L24" s="183"/>
      <c r="M24" s="183"/>
      <c r="N24" s="183"/>
      <c r="O24" s="183"/>
      <c r="P24" s="183"/>
      <c r="Q24" s="183"/>
      <c r="R24" s="183"/>
      <c r="S24" s="183"/>
      <c r="T24" s="183"/>
      <c r="U24" s="183"/>
      <c r="V24" s="183"/>
      <c r="W24" s="183"/>
      <c r="X24" s="56"/>
      <c r="Y24" s="56"/>
      <c r="Z24" s="56"/>
      <c r="AA24" s="56"/>
      <c r="AB24" s="56"/>
      <c r="AC24" s="56"/>
      <c r="AD24" s="56"/>
      <c r="AE24" s="6"/>
      <c r="AF24" s="6"/>
      <c r="AG24" s="6"/>
      <c r="AH24" s="6"/>
      <c r="AI24" s="6"/>
      <c r="AJ24" s="6"/>
      <c r="AK24" s="6"/>
      <c r="AO24" s="9"/>
      <c r="AQ24" s="10"/>
      <c r="AR24" s="11"/>
      <c r="AS24" s="11"/>
      <c r="AT24" s="11"/>
      <c r="AU24" s="11"/>
      <c r="AV24" s="6"/>
      <c r="AW24" s="6"/>
      <c r="AX24" s="6"/>
      <c r="AY24" s="6"/>
      <c r="AZ24" s="6"/>
      <c r="BA24" s="6"/>
      <c r="BB24" s="6"/>
      <c r="BC24" s="6"/>
      <c r="BD24" s="6"/>
    </row>
    <row r="25" spans="1:56" s="4" customFormat="1" ht="16.5" customHeight="1" x14ac:dyDescent="0.2">
      <c r="A25" s="179" t="s">
        <v>133</v>
      </c>
      <c r="B25" s="179"/>
      <c r="C25" s="179"/>
      <c r="D25" s="179"/>
      <c r="E25" s="179"/>
      <c r="F25" s="179"/>
      <c r="G25" s="179"/>
      <c r="H25" s="179"/>
      <c r="I25" s="179"/>
      <c r="J25" s="179"/>
      <c r="K25" s="179"/>
      <c r="L25" s="179"/>
      <c r="M25" s="179"/>
      <c r="N25" s="179"/>
      <c r="O25" s="179"/>
      <c r="P25" s="179"/>
      <c r="Q25" s="179"/>
      <c r="R25" s="179"/>
      <c r="S25" s="179"/>
      <c r="T25" s="179"/>
      <c r="U25" s="179"/>
      <c r="V25" s="179"/>
      <c r="W25" s="179"/>
      <c r="X25" s="56"/>
      <c r="Y25" s="56"/>
      <c r="Z25" s="56"/>
      <c r="AA25" s="56"/>
      <c r="AB25" s="56"/>
      <c r="AC25" s="56"/>
      <c r="AD25" s="56"/>
      <c r="AE25" s="6"/>
      <c r="AF25" s="6"/>
      <c r="AG25" s="6"/>
      <c r="AH25" s="6"/>
      <c r="AI25" s="6"/>
      <c r="AJ25" s="6"/>
      <c r="AK25" s="6"/>
      <c r="AO25" s="9"/>
      <c r="AQ25" s="10"/>
      <c r="AR25" s="11"/>
      <c r="AS25" s="11"/>
      <c r="AT25" s="11"/>
      <c r="AU25" s="11"/>
      <c r="AV25" s="6"/>
      <c r="AW25" s="6"/>
      <c r="AX25" s="6"/>
      <c r="AY25" s="6"/>
      <c r="AZ25" s="6"/>
      <c r="BA25" s="6"/>
      <c r="BB25" s="6"/>
      <c r="BC25" s="6"/>
      <c r="BD25" s="6"/>
    </row>
    <row r="26" spans="1:56" ht="12.75" customHeight="1" x14ac:dyDescent="0.2">
      <c r="A26" s="179"/>
      <c r="B26" s="179"/>
      <c r="C26" s="179"/>
      <c r="D26" s="179"/>
      <c r="E26" s="179"/>
      <c r="F26" s="179"/>
      <c r="G26" s="179"/>
      <c r="H26" s="179"/>
      <c r="I26" s="179"/>
      <c r="J26" s="179"/>
      <c r="K26" s="179"/>
      <c r="L26" s="179"/>
      <c r="M26" s="179"/>
      <c r="N26" s="179"/>
      <c r="O26" s="179"/>
      <c r="P26" s="179"/>
      <c r="Q26" s="179"/>
      <c r="R26" s="179"/>
      <c r="S26" s="179"/>
      <c r="T26" s="179"/>
      <c r="U26" s="179"/>
      <c r="V26" s="179"/>
      <c r="W26" s="179"/>
      <c r="X26" s="4"/>
      <c r="Y26" s="4"/>
      <c r="Z26" s="4"/>
      <c r="AA26" s="4"/>
      <c r="AB26" s="4"/>
      <c r="AC26" s="4"/>
    </row>
    <row r="27" spans="1:56" ht="30" customHeight="1" x14ac:dyDescent="0.2">
      <c r="A27" s="179" t="s">
        <v>132</v>
      </c>
      <c r="B27" s="179"/>
      <c r="C27" s="179"/>
      <c r="D27" s="179"/>
      <c r="E27" s="179"/>
      <c r="F27" s="179"/>
      <c r="G27" s="179"/>
      <c r="H27" s="179"/>
      <c r="I27" s="179"/>
      <c r="J27" s="179"/>
      <c r="K27" s="179"/>
      <c r="L27" s="179"/>
      <c r="M27" s="179"/>
      <c r="N27" s="179"/>
      <c r="O27" s="179"/>
      <c r="P27" s="179"/>
      <c r="Q27" s="179"/>
      <c r="R27" s="179"/>
      <c r="S27" s="179"/>
      <c r="T27" s="179"/>
      <c r="U27" s="179"/>
      <c r="V27" s="179"/>
      <c r="W27" s="179"/>
      <c r="X27" s="4"/>
      <c r="Y27" s="4"/>
      <c r="Z27" s="4"/>
      <c r="AA27" s="4"/>
      <c r="AB27" s="4"/>
      <c r="AC27" s="4"/>
    </row>
    <row r="28" spans="1:56" ht="12.75" customHeight="1" x14ac:dyDescent="0.2">
      <c r="A28" s="179"/>
      <c r="B28" s="179"/>
      <c r="C28" s="179"/>
      <c r="D28" s="179"/>
      <c r="E28" s="179"/>
      <c r="F28" s="179"/>
      <c r="G28" s="179"/>
      <c r="H28" s="179"/>
      <c r="I28" s="179"/>
      <c r="J28" s="179"/>
      <c r="K28" s="179"/>
      <c r="L28" s="179"/>
      <c r="M28" s="179"/>
      <c r="N28" s="179"/>
      <c r="O28" s="179"/>
      <c r="P28" s="179"/>
      <c r="Q28" s="179"/>
      <c r="R28" s="179"/>
      <c r="S28" s="179"/>
      <c r="T28" s="179"/>
      <c r="U28" s="179"/>
      <c r="V28" s="179"/>
      <c r="W28" s="179"/>
      <c r="X28" s="4"/>
      <c r="Y28" s="4"/>
      <c r="Z28" s="4"/>
      <c r="AA28" s="4"/>
      <c r="AB28" s="4"/>
      <c r="AC28" s="4"/>
    </row>
    <row r="29" spans="1:56" s="102" customFormat="1" ht="18.75" customHeight="1" x14ac:dyDescent="0.25">
      <c r="A29" s="169" t="s">
        <v>147</v>
      </c>
      <c r="B29" s="169"/>
      <c r="C29" s="169"/>
      <c r="D29" s="169"/>
      <c r="E29" s="169"/>
      <c r="F29" s="169"/>
      <c r="G29" s="173"/>
      <c r="H29" s="173"/>
      <c r="I29" s="173"/>
      <c r="J29" s="173"/>
      <c r="K29" s="101"/>
      <c r="L29" s="2"/>
      <c r="M29" s="174"/>
      <c r="N29" s="174"/>
      <c r="O29" s="174"/>
      <c r="P29" s="174"/>
      <c r="Q29" s="65"/>
      <c r="R29" s="98"/>
      <c r="S29" s="98"/>
      <c r="T29" s="98"/>
      <c r="U29" s="98"/>
      <c r="V29" s="98"/>
      <c r="W29" s="98"/>
      <c r="X29" s="98"/>
    </row>
    <row r="30" spans="1:56" s="102" customFormat="1" ht="16.5" customHeight="1" x14ac:dyDescent="0.25">
      <c r="A30" s="98"/>
      <c r="B30" s="98"/>
      <c r="C30" s="98"/>
      <c r="D30" s="98"/>
      <c r="E30" s="98"/>
      <c r="F30" s="98"/>
      <c r="G30" s="151" t="s">
        <v>148</v>
      </c>
      <c r="H30" s="151"/>
      <c r="I30" s="151"/>
      <c r="J30" s="151"/>
      <c r="K30" s="98"/>
      <c r="L30" s="98"/>
      <c r="M30" s="151" t="s">
        <v>149</v>
      </c>
      <c r="N30" s="151"/>
      <c r="O30" s="151"/>
      <c r="P30" s="151"/>
      <c r="Q30" s="103"/>
      <c r="R30" s="98"/>
      <c r="S30" s="98"/>
      <c r="T30" s="98"/>
      <c r="U30" s="98"/>
      <c r="V30" s="98"/>
      <c r="W30" s="98"/>
      <c r="X30" s="98"/>
    </row>
    <row r="31" spans="1:56" customFormat="1" ht="20.25" customHeight="1" x14ac:dyDescent="0.25">
      <c r="A31" s="169" t="s">
        <v>150</v>
      </c>
      <c r="B31" s="169"/>
      <c r="C31" s="169"/>
      <c r="D31" s="169"/>
      <c r="E31" s="169"/>
      <c r="F31" s="169"/>
      <c r="G31" s="170"/>
      <c r="H31" s="170"/>
      <c r="I31" s="170"/>
      <c r="J31" s="170"/>
      <c r="K31" s="104"/>
      <c r="L31" s="170"/>
      <c r="M31" s="170"/>
      <c r="N31" s="170"/>
      <c r="O31" s="170"/>
      <c r="P31" s="105"/>
      <c r="Q31" s="178"/>
      <c r="R31" s="178"/>
      <c r="S31" s="178"/>
      <c r="T31" s="178"/>
      <c r="U31" s="99"/>
      <c r="V31" s="99"/>
      <c r="W31" s="99"/>
      <c r="X31" s="99"/>
      <c r="Y31" s="99"/>
      <c r="Z31" s="99"/>
    </row>
    <row r="32" spans="1:56" customFormat="1" ht="15" customHeight="1" x14ac:dyDescent="0.25">
      <c r="A32" s="106"/>
      <c r="B32" s="106"/>
      <c r="C32" s="106"/>
      <c r="D32" s="106"/>
      <c r="E32" s="66"/>
      <c r="F32" s="66"/>
      <c r="G32" s="151" t="s">
        <v>148</v>
      </c>
      <c r="H32" s="151"/>
      <c r="I32" s="151"/>
      <c r="J32" s="151"/>
      <c r="K32" s="107"/>
      <c r="L32" s="152" t="s">
        <v>24</v>
      </c>
      <c r="M32" s="152"/>
      <c r="N32" s="152"/>
      <c r="O32" s="152"/>
      <c r="P32" s="108"/>
      <c r="Q32" s="153" t="s">
        <v>151</v>
      </c>
      <c r="R32" s="153"/>
      <c r="S32" s="153"/>
      <c r="T32" s="153"/>
      <c r="U32" s="99"/>
      <c r="V32" s="99"/>
      <c r="W32" s="99"/>
      <c r="X32" s="99"/>
      <c r="Y32" s="99"/>
      <c r="Z32" s="99"/>
    </row>
  </sheetData>
  <mergeCells count="50">
    <mergeCell ref="A29:F29"/>
    <mergeCell ref="G29:J29"/>
    <mergeCell ref="M29:P29"/>
    <mergeCell ref="Q31:T31"/>
    <mergeCell ref="G32:J32"/>
    <mergeCell ref="G30:J30"/>
    <mergeCell ref="M30:P30"/>
    <mergeCell ref="A31:F31"/>
    <mergeCell ref="G31:J31"/>
    <mergeCell ref="L31:O31"/>
    <mergeCell ref="L32:O32"/>
    <mergeCell ref="Q32:T32"/>
    <mergeCell ref="U7:U9"/>
    <mergeCell ref="A23:B23"/>
    <mergeCell ref="A21:W21"/>
    <mergeCell ref="A22:W22"/>
    <mergeCell ref="A28:W28"/>
    <mergeCell ref="A27:W27"/>
    <mergeCell ref="A1:Y1"/>
    <mergeCell ref="A7:A9"/>
    <mergeCell ref="B7:B9"/>
    <mergeCell ref="C7:C9"/>
    <mergeCell ref="D7:D9"/>
    <mergeCell ref="G7:H8"/>
    <mergeCell ref="I7:I9"/>
    <mergeCell ref="L7:M8"/>
    <mergeCell ref="X7:X9"/>
    <mergeCell ref="Y7:Y9"/>
    <mergeCell ref="Q8:Q9"/>
    <mergeCell ref="R8:R9"/>
    <mergeCell ref="Q7:R7"/>
    <mergeCell ref="A2:X2"/>
    <mergeCell ref="B4:C4"/>
    <mergeCell ref="E4:I4"/>
    <mergeCell ref="A24:W24"/>
    <mergeCell ref="A25:W26"/>
    <mergeCell ref="AJ2:AW2"/>
    <mergeCell ref="K4:K5"/>
    <mergeCell ref="E5:I5"/>
    <mergeCell ref="W7:W9"/>
    <mergeCell ref="E7:F7"/>
    <mergeCell ref="E8:E9"/>
    <mergeCell ref="J7:K8"/>
    <mergeCell ref="F8:F9"/>
    <mergeCell ref="S7:S9"/>
    <mergeCell ref="V7:V9"/>
    <mergeCell ref="N7:N9"/>
    <mergeCell ref="O7:O9"/>
    <mergeCell ref="P7:P9"/>
    <mergeCell ref="T7:T9"/>
  </mergeCells>
  <printOptions horizontalCentered="1"/>
  <pageMargins left="0.31496062992126" right="0.31496062992126" top="0.66929133858267698" bottom="0.66929133858267698" header="0.31496062992126" footer="0.31496062992126"/>
  <pageSetup paperSize="8" scale="52" fitToHeight="80" orientation="landscape" r:id="rId1"/>
  <headerFooter>
    <oddHeader>&amp;R&amp;10Tabel nr.24</oddHeader>
    <oddFooter>&amp;R&amp;"-,полужирный"&amp;8&amp;P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H29"/>
  <sheetViews>
    <sheetView showZeros="0" tabSelected="1" view="pageBreakPreview" zoomScale="80" zoomScaleSheetLayoutView="80" workbookViewId="0">
      <selection activeCell="G14" sqref="G14"/>
    </sheetView>
  </sheetViews>
  <sheetFormatPr defaultColWidth="8.85546875" defaultRowHeight="12.75" x14ac:dyDescent="0.2"/>
  <cols>
    <col min="1" max="1" width="6.140625" style="5" customWidth="1"/>
    <col min="2" max="2" width="20.5703125" style="5" customWidth="1"/>
    <col min="3" max="3" width="4.5703125" style="5" customWidth="1"/>
    <col min="4" max="4" width="4.7109375" style="5" customWidth="1"/>
    <col min="5" max="5" width="5.28515625" style="5" customWidth="1"/>
    <col min="6" max="6" width="9.7109375" style="5" customWidth="1"/>
    <col min="7" max="7" width="7" style="5" customWidth="1"/>
    <col min="8" max="8" width="7.7109375" style="5" customWidth="1"/>
    <col min="9" max="9" width="12.28515625" style="5" customWidth="1"/>
    <col min="10" max="10" width="10.28515625" style="5" customWidth="1"/>
    <col min="11" max="11" width="10.140625" style="5" customWidth="1"/>
    <col min="12" max="12" width="8.28515625" style="5" customWidth="1"/>
    <col min="13" max="13" width="5.5703125" style="5" customWidth="1"/>
    <col min="14" max="14" width="8.7109375" style="5" customWidth="1"/>
    <col min="15" max="15" width="6.28515625" style="5" customWidth="1"/>
    <col min="16" max="16" width="7.5703125" style="5" customWidth="1"/>
    <col min="17" max="17" width="11" style="5" customWidth="1"/>
    <col min="18" max="18" width="7.42578125" style="5" customWidth="1"/>
    <col min="19" max="19" width="8.85546875" style="5" customWidth="1"/>
    <col min="20" max="20" width="8.28515625" style="5" customWidth="1"/>
    <col min="21" max="21" width="6.85546875" style="5" customWidth="1"/>
    <col min="22" max="22" width="10.28515625" style="5" customWidth="1"/>
    <col min="23" max="23" width="8" style="5" customWidth="1"/>
    <col min="24" max="24" width="8.5703125" style="5" customWidth="1"/>
    <col min="25" max="25" width="8.42578125" style="5" customWidth="1"/>
    <col min="26" max="26" width="13.28515625" style="5" customWidth="1"/>
    <col min="27" max="27" width="10.85546875" style="5" customWidth="1"/>
    <col min="28" max="28" width="9.28515625" style="5" customWidth="1"/>
    <col min="29" max="29" width="12.42578125" style="5" customWidth="1"/>
    <col min="30" max="30" width="9.140625" style="5" customWidth="1"/>
    <col min="31" max="32" width="11.85546875" style="5" customWidth="1"/>
    <col min="33" max="33" width="11.28515625" style="5" customWidth="1"/>
    <col min="34" max="34" width="12" style="5" customWidth="1"/>
    <col min="35" max="35" width="11.42578125" style="5" customWidth="1"/>
    <col min="36" max="36" width="11.28515625" style="5" customWidth="1"/>
    <col min="37" max="16384" width="8.85546875" style="5"/>
  </cols>
  <sheetData>
    <row r="1" spans="1:60" ht="15.75" x14ac:dyDescent="0.2">
      <c r="A1" s="154" t="s">
        <v>124</v>
      </c>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row>
    <row r="2" spans="1:60" s="28" customFormat="1" ht="17.45" customHeight="1" x14ac:dyDescent="0.25">
      <c r="A2" s="171" t="s">
        <v>23</v>
      </c>
      <c r="B2" s="171"/>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44"/>
      <c r="AL2" s="44"/>
      <c r="AM2" s="44"/>
      <c r="AN2" s="44"/>
      <c r="AO2" s="44"/>
      <c r="AP2" s="194"/>
      <c r="AQ2" s="194"/>
      <c r="AR2" s="194"/>
      <c r="AS2" s="194"/>
      <c r="AT2" s="194"/>
      <c r="AU2" s="194"/>
      <c r="AV2" s="194"/>
      <c r="AW2" s="194"/>
      <c r="AX2" s="194"/>
      <c r="AY2" s="194"/>
      <c r="AZ2" s="194"/>
      <c r="BA2" s="194"/>
      <c r="BB2" s="194"/>
      <c r="BC2" s="194"/>
      <c r="BD2" s="45"/>
      <c r="BE2" s="45"/>
      <c r="BF2" s="45"/>
      <c r="BG2" s="45"/>
      <c r="BH2" s="45"/>
    </row>
    <row r="3" spans="1:60" s="28" customFormat="1" ht="17.45" customHeight="1" x14ac:dyDescent="0.25">
      <c r="A3" s="55"/>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72"/>
      <c r="AG3" s="55"/>
      <c r="AH3" s="55"/>
      <c r="AI3" s="55"/>
      <c r="AJ3" s="55"/>
      <c r="AK3" s="44"/>
      <c r="AL3" s="44"/>
      <c r="AM3" s="44"/>
      <c r="AN3" s="44"/>
      <c r="AO3" s="44"/>
      <c r="AP3" s="57"/>
      <c r="AQ3" s="57"/>
      <c r="AR3" s="57"/>
      <c r="AS3" s="57"/>
      <c r="AT3" s="57"/>
      <c r="AU3" s="57"/>
      <c r="AV3" s="57"/>
      <c r="AW3" s="57"/>
      <c r="AX3" s="57"/>
      <c r="AY3" s="57"/>
      <c r="AZ3" s="57"/>
      <c r="BA3" s="57"/>
      <c r="BB3" s="57"/>
      <c r="BC3" s="57"/>
      <c r="BD3" s="45"/>
      <c r="BE3" s="45"/>
      <c r="BF3" s="45"/>
      <c r="BG3" s="45"/>
      <c r="BH3" s="45"/>
    </row>
    <row r="4" spans="1:60" s="28" customFormat="1" ht="17.45" customHeight="1" x14ac:dyDescent="0.2">
      <c r="A4" s="55"/>
      <c r="B4" s="180" t="s">
        <v>25</v>
      </c>
      <c r="C4" s="180"/>
      <c r="D4" s="62"/>
      <c r="E4" s="180" t="s">
        <v>84</v>
      </c>
      <c r="F4" s="180"/>
      <c r="G4" s="180"/>
      <c r="H4" s="180"/>
      <c r="I4" s="180"/>
      <c r="J4" s="19"/>
      <c r="K4" s="182" t="s">
        <v>86</v>
      </c>
      <c r="L4" s="58" t="s">
        <v>87</v>
      </c>
      <c r="M4" s="58" t="s">
        <v>88</v>
      </c>
      <c r="N4" s="58" t="s">
        <v>91</v>
      </c>
      <c r="O4" s="58" t="s">
        <v>92</v>
      </c>
      <c r="P4" s="58" t="s">
        <v>89</v>
      </c>
      <c r="Q4" s="55"/>
      <c r="R4" s="55"/>
      <c r="S4" s="55"/>
      <c r="T4" s="55"/>
      <c r="U4" s="55"/>
      <c r="V4" s="55"/>
      <c r="W4" s="55"/>
      <c r="X4" s="55"/>
      <c r="Y4" s="55"/>
      <c r="Z4" s="55"/>
      <c r="AA4" s="55"/>
      <c r="AB4" s="55"/>
      <c r="AC4" s="55"/>
      <c r="AD4" s="55"/>
      <c r="AE4" s="55"/>
      <c r="AF4" s="72"/>
      <c r="AG4" s="55"/>
      <c r="AH4" s="55"/>
      <c r="AI4" s="55"/>
      <c r="AJ4" s="55"/>
      <c r="AK4" s="44"/>
      <c r="AL4" s="44"/>
      <c r="AM4" s="44"/>
      <c r="AN4" s="44"/>
      <c r="AO4" s="44"/>
      <c r="AP4" s="57"/>
      <c r="AQ4" s="57"/>
      <c r="AR4" s="57"/>
      <c r="AS4" s="57"/>
      <c r="AT4" s="57"/>
      <c r="AU4" s="57"/>
      <c r="AV4" s="57"/>
      <c r="AW4" s="57"/>
      <c r="AX4" s="57"/>
      <c r="AY4" s="57"/>
      <c r="AZ4" s="57"/>
      <c r="BA4" s="57"/>
      <c r="BB4" s="57"/>
      <c r="BC4" s="57"/>
      <c r="BD4" s="45"/>
      <c r="BE4" s="45"/>
      <c r="BF4" s="45"/>
      <c r="BG4" s="45"/>
      <c r="BH4" s="45"/>
    </row>
    <row r="5" spans="1:60" s="28" customFormat="1" ht="17.45" customHeight="1" x14ac:dyDescent="0.2">
      <c r="A5" s="55"/>
      <c r="B5" s="32"/>
      <c r="C5" s="32"/>
      <c r="D5" s="32"/>
      <c r="E5" s="181" t="s">
        <v>85</v>
      </c>
      <c r="F5" s="181"/>
      <c r="G5" s="181"/>
      <c r="H5" s="181"/>
      <c r="I5" s="181"/>
      <c r="J5" s="32"/>
      <c r="K5" s="182"/>
      <c r="L5" s="64"/>
      <c r="M5" s="64"/>
      <c r="N5" s="64"/>
      <c r="O5" s="64"/>
      <c r="P5" s="64"/>
      <c r="Q5" s="55"/>
      <c r="R5" s="55"/>
      <c r="S5" s="55"/>
      <c r="T5" s="55"/>
      <c r="U5" s="55"/>
      <c r="V5" s="55"/>
      <c r="W5" s="55"/>
      <c r="X5" s="55"/>
      <c r="Y5" s="55"/>
      <c r="Z5" s="55"/>
      <c r="AA5" s="55"/>
      <c r="AB5" s="55"/>
      <c r="AC5" s="55"/>
      <c r="AD5" s="55"/>
      <c r="AE5" s="55"/>
      <c r="AF5" s="72"/>
      <c r="AG5" s="55"/>
      <c r="AH5" s="55"/>
      <c r="AI5" s="55"/>
      <c r="AJ5" s="55"/>
      <c r="AK5" s="44"/>
      <c r="AL5" s="44"/>
      <c r="AM5" s="44"/>
      <c r="AN5" s="44"/>
      <c r="AO5" s="44"/>
      <c r="AP5" s="57"/>
      <c r="AQ5" s="57"/>
      <c r="AR5" s="57"/>
      <c r="AS5" s="57"/>
      <c r="AT5" s="57"/>
      <c r="AU5" s="57"/>
      <c r="AV5" s="57"/>
      <c r="AW5" s="57"/>
      <c r="AX5" s="57"/>
      <c r="AY5" s="57"/>
      <c r="AZ5" s="57"/>
      <c r="BA5" s="57"/>
      <c r="BB5" s="57"/>
      <c r="BC5" s="57"/>
      <c r="BD5" s="45"/>
      <c r="BE5" s="45"/>
      <c r="BF5" s="45"/>
      <c r="BG5" s="45"/>
      <c r="BH5" s="45"/>
    </row>
    <row r="6" spans="1:60" s="28" customFormat="1" ht="17.45" customHeight="1" x14ac:dyDescent="0.25">
      <c r="A6" s="55"/>
      <c r="B6" s="55"/>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72"/>
      <c r="AG6" s="55"/>
      <c r="AH6" s="55"/>
      <c r="AI6" s="55"/>
      <c r="AJ6" s="55"/>
      <c r="AK6" s="44"/>
      <c r="AL6" s="44"/>
      <c r="AM6" s="44"/>
      <c r="AN6" s="44"/>
      <c r="AO6" s="44"/>
      <c r="AP6" s="57"/>
      <c r="AQ6" s="57"/>
      <c r="AR6" s="57"/>
      <c r="AS6" s="57"/>
      <c r="AT6" s="57"/>
      <c r="AU6" s="57"/>
      <c r="AV6" s="57"/>
      <c r="AW6" s="57"/>
      <c r="AX6" s="57"/>
      <c r="AY6" s="57"/>
      <c r="AZ6" s="57"/>
      <c r="BA6" s="57"/>
      <c r="BB6" s="57"/>
      <c r="BC6" s="57"/>
      <c r="BD6" s="45"/>
      <c r="BE6" s="45"/>
      <c r="BF6" s="45"/>
      <c r="BG6" s="45"/>
      <c r="BH6" s="45"/>
    </row>
    <row r="7" spans="1:60" s="32" customFormat="1" x14ac:dyDescent="0.2">
      <c r="E7" s="5"/>
      <c r="F7" s="5"/>
    </row>
    <row r="8" spans="1:60" s="27" customFormat="1" ht="51" customHeight="1" x14ac:dyDescent="0.25">
      <c r="A8" s="156" t="s">
        <v>4</v>
      </c>
      <c r="B8" s="156" t="s">
        <v>18</v>
      </c>
      <c r="C8" s="158" t="s">
        <v>0</v>
      </c>
      <c r="D8" s="175" t="s">
        <v>1</v>
      </c>
      <c r="E8" s="156" t="s">
        <v>115</v>
      </c>
      <c r="F8" s="156"/>
      <c r="G8" s="155" t="s">
        <v>54</v>
      </c>
      <c r="H8" s="155"/>
      <c r="I8" s="155" t="s">
        <v>43</v>
      </c>
      <c r="J8" s="155" t="s">
        <v>55</v>
      </c>
      <c r="K8" s="155" t="s">
        <v>53</v>
      </c>
      <c r="L8" s="198"/>
      <c r="M8" s="155" t="s">
        <v>56</v>
      </c>
      <c r="N8" s="198"/>
      <c r="O8" s="155" t="s">
        <v>97</v>
      </c>
      <c r="P8" s="155"/>
      <c r="Q8" s="155" t="s">
        <v>62</v>
      </c>
      <c r="R8" s="155" t="s">
        <v>57</v>
      </c>
      <c r="S8" s="155"/>
      <c r="T8" s="155"/>
      <c r="U8" s="155" t="s">
        <v>58</v>
      </c>
      <c r="V8" s="155"/>
      <c r="W8" s="155" t="s">
        <v>59</v>
      </c>
      <c r="X8" s="155"/>
      <c r="Y8" s="155"/>
      <c r="Z8" s="155" t="s">
        <v>60</v>
      </c>
      <c r="AA8" s="155" t="s">
        <v>37</v>
      </c>
      <c r="AB8" s="155" t="s">
        <v>38</v>
      </c>
      <c r="AC8" s="155"/>
      <c r="AD8" s="155" t="s">
        <v>48</v>
      </c>
      <c r="AE8" s="155" t="s">
        <v>96</v>
      </c>
      <c r="AF8" s="165" t="s">
        <v>104</v>
      </c>
      <c r="AG8" s="156" t="s">
        <v>30</v>
      </c>
      <c r="AH8" s="189" t="s">
        <v>49</v>
      </c>
      <c r="AI8" s="189" t="s">
        <v>50</v>
      </c>
      <c r="AJ8" s="156" t="s">
        <v>51</v>
      </c>
    </row>
    <row r="9" spans="1:60" s="27" customFormat="1" ht="114.75" customHeight="1" x14ac:dyDescent="0.25">
      <c r="A9" s="156"/>
      <c r="B9" s="156"/>
      <c r="C9" s="158"/>
      <c r="D9" s="175"/>
      <c r="E9" s="175" t="s">
        <v>7</v>
      </c>
      <c r="F9" s="155" t="s">
        <v>8</v>
      </c>
      <c r="G9" s="155"/>
      <c r="H9" s="155"/>
      <c r="I9" s="155"/>
      <c r="J9" s="155"/>
      <c r="K9" s="198"/>
      <c r="L9" s="198"/>
      <c r="M9" s="198"/>
      <c r="N9" s="198"/>
      <c r="O9" s="155"/>
      <c r="P9" s="155"/>
      <c r="Q9" s="155"/>
      <c r="R9" s="155"/>
      <c r="S9" s="155"/>
      <c r="T9" s="155"/>
      <c r="U9" s="155"/>
      <c r="V9" s="155"/>
      <c r="W9" s="155"/>
      <c r="X9" s="155"/>
      <c r="Y9" s="155"/>
      <c r="Z9" s="155"/>
      <c r="AA9" s="155"/>
      <c r="AB9" s="155" t="s">
        <v>5</v>
      </c>
      <c r="AC9" s="168" t="s">
        <v>98</v>
      </c>
      <c r="AD9" s="155"/>
      <c r="AE9" s="155"/>
      <c r="AF9" s="166"/>
      <c r="AG9" s="156"/>
      <c r="AH9" s="189"/>
      <c r="AI9" s="189"/>
      <c r="AJ9" s="156"/>
    </row>
    <row r="10" spans="1:60" s="27" customFormat="1" ht="36.75" customHeight="1" x14ac:dyDescent="0.25">
      <c r="A10" s="156"/>
      <c r="B10" s="156"/>
      <c r="C10" s="158"/>
      <c r="D10" s="175"/>
      <c r="E10" s="175"/>
      <c r="F10" s="155"/>
      <c r="G10" s="34" t="s">
        <v>2</v>
      </c>
      <c r="H10" s="34" t="s">
        <v>36</v>
      </c>
      <c r="I10" s="155"/>
      <c r="J10" s="155"/>
      <c r="K10" s="35" t="s">
        <v>17</v>
      </c>
      <c r="L10" s="34" t="s">
        <v>36</v>
      </c>
      <c r="M10" s="35" t="s">
        <v>2</v>
      </c>
      <c r="N10" s="34" t="s">
        <v>36</v>
      </c>
      <c r="O10" s="35" t="s">
        <v>2</v>
      </c>
      <c r="P10" s="34" t="s">
        <v>36</v>
      </c>
      <c r="Q10" s="155"/>
      <c r="R10" s="34" t="s">
        <v>6</v>
      </c>
      <c r="S10" s="34" t="s">
        <v>61</v>
      </c>
      <c r="T10" s="34" t="s">
        <v>36</v>
      </c>
      <c r="U10" s="35" t="s">
        <v>2</v>
      </c>
      <c r="V10" s="34" t="s">
        <v>36</v>
      </c>
      <c r="W10" s="34" t="s">
        <v>6</v>
      </c>
      <c r="X10" s="34" t="s">
        <v>61</v>
      </c>
      <c r="Y10" s="34" t="s">
        <v>36</v>
      </c>
      <c r="Z10" s="155"/>
      <c r="AA10" s="155"/>
      <c r="AB10" s="155"/>
      <c r="AC10" s="168"/>
      <c r="AD10" s="155"/>
      <c r="AE10" s="155"/>
      <c r="AF10" s="167"/>
      <c r="AG10" s="156"/>
      <c r="AH10" s="189"/>
      <c r="AI10" s="189"/>
      <c r="AJ10" s="156"/>
      <c r="AK10" s="33"/>
      <c r="AL10" s="33"/>
      <c r="AM10" s="33"/>
    </row>
    <row r="11" spans="1:60" s="16" customFormat="1" ht="52.5" x14ac:dyDescent="0.25">
      <c r="A11" s="12">
        <v>1</v>
      </c>
      <c r="B11" s="12">
        <v>2</v>
      </c>
      <c r="C11" s="74">
        <v>3</v>
      </c>
      <c r="D11" s="74">
        <v>4</v>
      </c>
      <c r="E11" s="74">
        <v>5</v>
      </c>
      <c r="F11" s="74" t="s">
        <v>9</v>
      </c>
      <c r="G11" s="75">
        <v>7</v>
      </c>
      <c r="H11" s="75" t="s">
        <v>10</v>
      </c>
      <c r="I11" s="74" t="s">
        <v>83</v>
      </c>
      <c r="J11" s="74" t="s">
        <v>12</v>
      </c>
      <c r="K11" s="74">
        <v>11</v>
      </c>
      <c r="L11" s="74">
        <v>12</v>
      </c>
      <c r="M11" s="74">
        <v>13</v>
      </c>
      <c r="N11" s="74" t="s">
        <v>26</v>
      </c>
      <c r="O11" s="74">
        <v>15</v>
      </c>
      <c r="P11" s="74">
        <v>16</v>
      </c>
      <c r="Q11" s="76" t="s">
        <v>154</v>
      </c>
      <c r="R11" s="74">
        <v>18</v>
      </c>
      <c r="S11" s="74">
        <v>19</v>
      </c>
      <c r="T11" s="74" t="s">
        <v>155</v>
      </c>
      <c r="U11" s="74">
        <v>21</v>
      </c>
      <c r="V11" s="74" t="s">
        <v>156</v>
      </c>
      <c r="W11" s="74">
        <v>23</v>
      </c>
      <c r="X11" s="74">
        <v>24</v>
      </c>
      <c r="Y11" s="74" t="s">
        <v>157</v>
      </c>
      <c r="Z11" s="74">
        <v>26</v>
      </c>
      <c r="AA11" s="77" t="s">
        <v>158</v>
      </c>
      <c r="AB11" s="77" t="s">
        <v>160</v>
      </c>
      <c r="AC11" s="78">
        <v>29</v>
      </c>
      <c r="AD11" s="74" t="s">
        <v>159</v>
      </c>
      <c r="AE11" s="150" t="s">
        <v>161</v>
      </c>
      <c r="AF11" s="74">
        <v>32</v>
      </c>
      <c r="AG11" s="74" t="s">
        <v>162</v>
      </c>
      <c r="AH11" s="78" t="s">
        <v>163</v>
      </c>
      <c r="AI11" s="78" t="s">
        <v>164</v>
      </c>
      <c r="AJ11" s="74" t="s">
        <v>165</v>
      </c>
      <c r="AK11" s="15"/>
      <c r="AL11" s="15"/>
      <c r="AM11" s="15"/>
    </row>
    <row r="12" spans="1:60" s="82" customFormat="1" ht="28.5" customHeight="1" x14ac:dyDescent="0.2">
      <c r="A12" s="80"/>
      <c r="B12" s="79" t="s">
        <v>95</v>
      </c>
      <c r="C12" s="80">
        <f>SUM(C13:C16)</f>
        <v>1</v>
      </c>
      <c r="D12" s="80">
        <f>SUM(D13:D16)</f>
        <v>13</v>
      </c>
      <c r="E12" s="118">
        <f>SUM(E13:E16)</f>
        <v>1340</v>
      </c>
      <c r="F12" s="118">
        <f>SUM(F13:F16)</f>
        <v>1340</v>
      </c>
      <c r="G12" s="127"/>
      <c r="H12" s="118">
        <f>SUM(H13:H16)</f>
        <v>134</v>
      </c>
      <c r="I12" s="118">
        <f>SUM(I13:I16)</f>
        <v>737</v>
      </c>
      <c r="J12" s="118">
        <f>SUM(J13:J16)</f>
        <v>134</v>
      </c>
      <c r="K12" s="137"/>
      <c r="L12" s="118">
        <f>SUM(L13:L16)</f>
        <v>0</v>
      </c>
      <c r="M12" s="118"/>
      <c r="N12" s="118">
        <f>SUM(N13:N16)</f>
        <v>201</v>
      </c>
      <c r="O12" s="118">
        <f>SUM(O13:O16)</f>
        <v>0</v>
      </c>
      <c r="P12" s="118">
        <f>SUM(P13:P16)</f>
        <v>0</v>
      </c>
      <c r="Q12" s="124">
        <f>SUM(Q13:Q16)</f>
        <v>2546</v>
      </c>
      <c r="R12" s="138"/>
      <c r="S12" s="118"/>
      <c r="T12" s="124">
        <f>SUM(T13:T16)</f>
        <v>500</v>
      </c>
      <c r="U12" s="118"/>
      <c r="V12" s="124">
        <f>SUM(V13:V16)</f>
        <v>100</v>
      </c>
      <c r="W12" s="138"/>
      <c r="X12" s="118">
        <f>SUM(X13:X16)</f>
        <v>5</v>
      </c>
      <c r="Y12" s="124">
        <f>SUM(Y13:Y16)</f>
        <v>250</v>
      </c>
      <c r="Z12" s="124">
        <f>SUM(Z13:Z16)</f>
        <v>0</v>
      </c>
      <c r="AA12" s="124">
        <f>SUM(AA13:AA16)</f>
        <v>5092</v>
      </c>
      <c r="AB12" s="124">
        <f>SUM(AB13:AB16)</f>
        <v>2616.8333333333335</v>
      </c>
      <c r="AC12" s="124">
        <f>SUM(AC13:AC16)</f>
        <v>2616.8333333333335</v>
      </c>
      <c r="AD12" s="124">
        <f>SUM(AD13:AD16)</f>
        <v>1340</v>
      </c>
      <c r="AE12" s="124">
        <f>SUM(AE13:AE16)</f>
        <v>606.83333333333337</v>
      </c>
      <c r="AF12" s="124">
        <f>SUM(AF13:AF16)</f>
        <v>0</v>
      </c>
      <c r="AG12" s="124">
        <f>SUM(AG13:AG16)</f>
        <v>41.1</v>
      </c>
      <c r="AH12" s="124">
        <f>SUM(AH13:AH16)</f>
        <v>8.9</v>
      </c>
      <c r="AI12" s="124">
        <f>SUM(AI13:AI16)</f>
        <v>1.8</v>
      </c>
      <c r="AJ12" s="124">
        <f>SUM(AJ13:AJ16)</f>
        <v>51.8</v>
      </c>
      <c r="AK12" s="81"/>
      <c r="AL12" s="81"/>
      <c r="AM12" s="81"/>
    </row>
    <row r="13" spans="1:60" x14ac:dyDescent="0.2">
      <c r="A13" s="36">
        <v>1</v>
      </c>
      <c r="B13" s="64" t="s">
        <v>127</v>
      </c>
      <c r="C13" s="40">
        <v>1</v>
      </c>
      <c r="D13" s="40">
        <v>13</v>
      </c>
      <c r="E13" s="132">
        <v>1340</v>
      </c>
      <c r="F13" s="132">
        <f>C13*E13</f>
        <v>1340</v>
      </c>
      <c r="G13" s="139">
        <v>0.1</v>
      </c>
      <c r="H13" s="132">
        <f>F13*G13/100%</f>
        <v>134</v>
      </c>
      <c r="I13" s="132">
        <f>(F13+H13)*50%</f>
        <v>737</v>
      </c>
      <c r="J13" s="132">
        <f>F13*10%</f>
        <v>134</v>
      </c>
      <c r="K13" s="140"/>
      <c r="L13" s="132"/>
      <c r="M13" s="139">
        <v>0.15</v>
      </c>
      <c r="N13" s="132">
        <f>F13*M13</f>
        <v>201</v>
      </c>
      <c r="O13" s="132"/>
      <c r="P13" s="132"/>
      <c r="Q13" s="146">
        <f>F13+H13+I13+J13+L13+N13+P13</f>
        <v>2546</v>
      </c>
      <c r="R13" s="141">
        <v>100</v>
      </c>
      <c r="S13" s="142">
        <v>5</v>
      </c>
      <c r="T13" s="146">
        <f>R13*S13</f>
        <v>500</v>
      </c>
      <c r="U13" s="139">
        <v>0.2</v>
      </c>
      <c r="V13" s="146">
        <f>T13*U13</f>
        <v>100</v>
      </c>
      <c r="W13" s="141">
        <v>100</v>
      </c>
      <c r="X13" s="142">
        <v>5</v>
      </c>
      <c r="Y13" s="146">
        <f>W13*X13*50%</f>
        <v>250</v>
      </c>
      <c r="Z13" s="146"/>
      <c r="AA13" s="146">
        <f>Q13*2</f>
        <v>5092</v>
      </c>
      <c r="AB13" s="146">
        <f>Q13+(T13+V13+Y13)/12</f>
        <v>2616.8333333333335</v>
      </c>
      <c r="AC13" s="147">
        <f t="shared" ref="AC13:AC15" si="0">IF(AB13&gt;6650*C13,6650*C13,AB13)</f>
        <v>2616.8333333333335</v>
      </c>
      <c r="AD13" s="146">
        <f t="shared" ref="AD13:AD15" si="1">F13</f>
        <v>1340</v>
      </c>
      <c r="AE13" s="146">
        <f>(AD13+AA13+T13+V13+Y13)/12</f>
        <v>606.83333333333337</v>
      </c>
      <c r="AF13" s="146"/>
      <c r="AG13" s="146">
        <f>ROUND((Q13*12+T13+V13+Y13+Z13+AA13+AB13+AD13+AE13+AF13)/1000,1)</f>
        <v>41.1</v>
      </c>
      <c r="AH13" s="121">
        <f>ROUND((AG13-AC13/1000)*23%,1)</f>
        <v>8.9</v>
      </c>
      <c r="AI13" s="148">
        <f>ROUND(AG13*4.5%,1)</f>
        <v>1.8</v>
      </c>
      <c r="AJ13" s="146">
        <f>AG13+AH13+AI13</f>
        <v>51.8</v>
      </c>
      <c r="AK13" s="4"/>
      <c r="AL13" s="4"/>
      <c r="AM13" s="4"/>
    </row>
    <row r="14" spans="1:60" x14ac:dyDescent="0.2">
      <c r="A14" s="36">
        <v>2</v>
      </c>
      <c r="B14" s="36"/>
      <c r="C14" s="36"/>
      <c r="D14" s="36"/>
      <c r="E14" s="115"/>
      <c r="F14" s="115">
        <f t="shared" ref="F14:F15" si="2">C14*E14</f>
        <v>0</v>
      </c>
      <c r="G14" s="116"/>
      <c r="H14" s="115">
        <f t="shared" ref="H14:H15" si="3">F14*G14/100%</f>
        <v>0</v>
      </c>
      <c r="I14" s="115">
        <f t="shared" ref="I14:I15" si="4">(F14+H14)*50%</f>
        <v>0</v>
      </c>
      <c r="J14" s="115">
        <f t="shared" ref="J14:J15" si="5">F14*10%</f>
        <v>0</v>
      </c>
      <c r="K14" s="143"/>
      <c r="L14" s="115"/>
      <c r="M14" s="116"/>
      <c r="N14" s="132">
        <f t="shared" ref="N14:N15" si="6">F14*M14</f>
        <v>0</v>
      </c>
      <c r="O14" s="115"/>
      <c r="P14" s="115"/>
      <c r="Q14" s="146">
        <f t="shared" ref="Q14:Q15" si="7">F14+H14+I14+J14+L14+N14+P14</f>
        <v>0</v>
      </c>
      <c r="R14" s="144"/>
      <c r="S14" s="145"/>
      <c r="T14" s="121">
        <f t="shared" ref="T14:T15" si="8">R14*S14</f>
        <v>0</v>
      </c>
      <c r="U14" s="116"/>
      <c r="V14" s="146">
        <f t="shared" ref="V14:V15" si="9">T14*U14</f>
        <v>0</v>
      </c>
      <c r="W14" s="144"/>
      <c r="X14" s="145"/>
      <c r="Y14" s="121">
        <f t="shared" ref="Y14:Y15" si="10">W14*X14</f>
        <v>0</v>
      </c>
      <c r="Z14" s="121"/>
      <c r="AA14" s="146">
        <f t="shared" ref="AA14:AA15" si="11">Q14*2</f>
        <v>0</v>
      </c>
      <c r="AB14" s="146">
        <f t="shared" ref="AB14:AB15" si="12">Q14</f>
        <v>0</v>
      </c>
      <c r="AC14" s="121">
        <f t="shared" si="0"/>
        <v>0</v>
      </c>
      <c r="AD14" s="121">
        <f t="shared" si="1"/>
        <v>0</v>
      </c>
      <c r="AE14" s="121">
        <f t="shared" ref="AE14:AE15" si="13">(AD14+AA14)/12</f>
        <v>0</v>
      </c>
      <c r="AF14" s="121"/>
      <c r="AG14" s="146">
        <f t="shared" ref="AG14:AG15" si="14">ROUND((Q14*12+T14+V14+Y14+Z14+AA14+AB14+AD14+AE14+AF14)/1000,1)</f>
        <v>0</v>
      </c>
      <c r="AH14" s="121">
        <f t="shared" ref="AH14:AH15" si="15">ROUND((AG14-AC14/1000)*23%,1)</f>
        <v>0</v>
      </c>
      <c r="AI14" s="148">
        <f t="shared" ref="AI14:AI15" si="16">ROUND(AG14*4.5%,1)</f>
        <v>0</v>
      </c>
      <c r="AJ14" s="121">
        <f t="shared" ref="AJ14:AJ15" si="17">AG14+AH14+AI14</f>
        <v>0</v>
      </c>
      <c r="AK14" s="4"/>
      <c r="AL14" s="4"/>
      <c r="AM14" s="4"/>
    </row>
    <row r="15" spans="1:60" x14ac:dyDescent="0.2">
      <c r="A15" s="36">
        <v>3</v>
      </c>
      <c r="B15" s="36"/>
      <c r="C15" s="36"/>
      <c r="D15" s="36"/>
      <c r="E15" s="115"/>
      <c r="F15" s="115">
        <f t="shared" si="2"/>
        <v>0</v>
      </c>
      <c r="G15" s="116"/>
      <c r="H15" s="115">
        <f t="shared" si="3"/>
        <v>0</v>
      </c>
      <c r="I15" s="115">
        <f t="shared" si="4"/>
        <v>0</v>
      </c>
      <c r="J15" s="115">
        <f t="shared" si="5"/>
        <v>0</v>
      </c>
      <c r="K15" s="143"/>
      <c r="L15" s="115"/>
      <c r="M15" s="116"/>
      <c r="N15" s="132">
        <f t="shared" si="6"/>
        <v>0</v>
      </c>
      <c r="O15" s="115"/>
      <c r="P15" s="115"/>
      <c r="Q15" s="146">
        <f t="shared" si="7"/>
        <v>0</v>
      </c>
      <c r="R15" s="144"/>
      <c r="S15" s="145"/>
      <c r="T15" s="121">
        <f t="shared" si="8"/>
        <v>0</v>
      </c>
      <c r="U15" s="116"/>
      <c r="V15" s="146">
        <f t="shared" si="9"/>
        <v>0</v>
      </c>
      <c r="W15" s="144"/>
      <c r="X15" s="145"/>
      <c r="Y15" s="121">
        <f t="shared" si="10"/>
        <v>0</v>
      </c>
      <c r="Z15" s="121"/>
      <c r="AA15" s="146">
        <f t="shared" si="11"/>
        <v>0</v>
      </c>
      <c r="AB15" s="146">
        <f t="shared" si="12"/>
        <v>0</v>
      </c>
      <c r="AC15" s="121">
        <f t="shared" si="0"/>
        <v>0</v>
      </c>
      <c r="AD15" s="121">
        <f t="shared" si="1"/>
        <v>0</v>
      </c>
      <c r="AE15" s="121">
        <f t="shared" si="13"/>
        <v>0</v>
      </c>
      <c r="AF15" s="121"/>
      <c r="AG15" s="146">
        <f t="shared" si="14"/>
        <v>0</v>
      </c>
      <c r="AH15" s="121">
        <f t="shared" si="15"/>
        <v>0</v>
      </c>
      <c r="AI15" s="148">
        <f t="shared" si="16"/>
        <v>0</v>
      </c>
      <c r="AJ15" s="121">
        <f t="shared" si="17"/>
        <v>0</v>
      </c>
    </row>
    <row r="16" spans="1:60" x14ac:dyDescent="0.2">
      <c r="A16" s="149">
        <v>4</v>
      </c>
      <c r="B16" s="149"/>
      <c r="C16" s="149"/>
      <c r="D16" s="149"/>
      <c r="E16" s="115"/>
      <c r="F16" s="115"/>
      <c r="G16" s="116"/>
      <c r="H16" s="115"/>
      <c r="I16" s="115"/>
      <c r="J16" s="115"/>
      <c r="K16" s="143"/>
      <c r="L16" s="115"/>
      <c r="M16" s="116"/>
      <c r="N16" s="132"/>
      <c r="O16" s="115"/>
      <c r="P16" s="115"/>
      <c r="Q16" s="146"/>
      <c r="R16" s="144"/>
      <c r="S16" s="145"/>
      <c r="T16" s="121"/>
      <c r="U16" s="116"/>
      <c r="V16" s="146"/>
      <c r="W16" s="144"/>
      <c r="X16" s="145"/>
      <c r="Y16" s="121"/>
      <c r="Z16" s="121"/>
      <c r="AA16" s="146"/>
      <c r="AB16" s="146"/>
      <c r="AC16" s="121"/>
      <c r="AD16" s="121"/>
      <c r="AE16" s="121"/>
      <c r="AF16" s="121"/>
      <c r="AG16" s="146"/>
      <c r="AH16" s="121"/>
      <c r="AI16" s="148"/>
      <c r="AJ16" s="121"/>
    </row>
    <row r="17" spans="1:60" ht="14.25" customHeight="1" x14ac:dyDescent="0.2">
      <c r="A17" s="176" t="s">
        <v>125</v>
      </c>
      <c r="B17" s="177"/>
      <c r="C17" s="177"/>
      <c r="D17" s="177"/>
      <c r="E17" s="177"/>
      <c r="F17" s="177"/>
      <c r="G17" s="177"/>
      <c r="H17" s="177"/>
      <c r="I17" s="177"/>
      <c r="J17" s="177"/>
      <c r="K17" s="177"/>
      <c r="L17" s="177"/>
      <c r="M17" s="177"/>
      <c r="N17" s="177"/>
      <c r="O17" s="177"/>
      <c r="P17" s="177"/>
      <c r="Q17" s="177"/>
      <c r="R17" s="177"/>
      <c r="S17" s="177"/>
      <c r="T17" s="177"/>
      <c r="U17" s="177"/>
      <c r="V17" s="177"/>
      <c r="W17" s="84"/>
      <c r="X17" s="4"/>
      <c r="Y17" s="84"/>
      <c r="Z17" s="4"/>
      <c r="AA17" s="4"/>
      <c r="AB17" s="85"/>
      <c r="AC17" s="84"/>
      <c r="AD17" s="4"/>
      <c r="AE17" s="83"/>
      <c r="AF17" s="4"/>
      <c r="AG17" s="86"/>
      <c r="AH17" s="87"/>
      <c r="AI17" s="4"/>
      <c r="AJ17" s="83"/>
      <c r="AK17" s="4"/>
      <c r="AL17" s="88"/>
      <c r="AM17" s="89"/>
      <c r="AN17" s="4"/>
      <c r="AO17" s="90"/>
      <c r="AP17" s="4"/>
      <c r="AQ17" s="88"/>
      <c r="AR17" s="7"/>
      <c r="AS17" s="4"/>
      <c r="AT17" s="4"/>
      <c r="AU17" s="4"/>
      <c r="AV17" s="4"/>
    </row>
    <row r="18" spans="1:60" ht="14.25" customHeight="1" x14ac:dyDescent="0.2">
      <c r="A18" s="172" t="s">
        <v>126</v>
      </c>
      <c r="B18" s="172"/>
      <c r="C18" s="172"/>
      <c r="D18" s="172"/>
      <c r="E18" s="172"/>
      <c r="F18" s="172"/>
      <c r="G18" s="172"/>
      <c r="H18" s="172"/>
      <c r="I18" s="172"/>
      <c r="J18" s="172"/>
      <c r="K18" s="172"/>
      <c r="L18" s="172"/>
      <c r="M18" s="172"/>
      <c r="N18" s="172"/>
      <c r="O18" s="172"/>
      <c r="P18" s="172"/>
      <c r="Q18" s="172"/>
      <c r="R18" s="172"/>
      <c r="S18" s="172"/>
      <c r="T18" s="172"/>
      <c r="U18" s="172"/>
      <c r="V18" s="172"/>
      <c r="W18" s="84"/>
      <c r="X18" s="4"/>
      <c r="Y18" s="84"/>
      <c r="Z18" s="4"/>
      <c r="AA18" s="4"/>
      <c r="AB18" s="85"/>
      <c r="AC18" s="84"/>
      <c r="AD18" s="4"/>
      <c r="AE18" s="83"/>
      <c r="AF18" s="4"/>
      <c r="AG18" s="86"/>
      <c r="AH18" s="87"/>
      <c r="AI18" s="4"/>
      <c r="AJ18" s="83"/>
      <c r="AK18" s="4"/>
      <c r="AL18" s="88"/>
      <c r="AM18" s="89"/>
      <c r="AN18" s="4"/>
      <c r="AO18" s="90"/>
      <c r="AP18" s="4"/>
      <c r="AQ18" s="88"/>
      <c r="AR18" s="7"/>
      <c r="AS18" s="4"/>
      <c r="AT18" s="4"/>
      <c r="AU18" s="4"/>
      <c r="AV18" s="4"/>
    </row>
    <row r="19" spans="1:60" x14ac:dyDescent="0.2">
      <c r="A19" s="195" t="s">
        <v>28</v>
      </c>
      <c r="B19" s="195"/>
      <c r="C19" s="2"/>
      <c r="D19" s="2"/>
      <c r="E19" s="2"/>
      <c r="F19" s="2"/>
      <c r="G19" s="2"/>
      <c r="H19" s="2"/>
      <c r="I19" s="2"/>
      <c r="J19" s="2"/>
      <c r="K19" s="2"/>
      <c r="L19" s="2"/>
      <c r="M19" s="2"/>
      <c r="N19" s="2"/>
      <c r="O19" s="2"/>
      <c r="P19" s="2"/>
      <c r="Q19" s="2"/>
      <c r="R19" s="2"/>
      <c r="S19" s="2"/>
      <c r="T19" s="2"/>
      <c r="U19" s="3"/>
      <c r="V19" s="3"/>
      <c r="W19" s="3"/>
      <c r="X19" s="3"/>
      <c r="Y19" s="3"/>
      <c r="Z19" s="3"/>
      <c r="AA19" s="3"/>
      <c r="AB19" s="3"/>
      <c r="AC19" s="3"/>
      <c r="AD19" s="4"/>
      <c r="AE19" s="4"/>
      <c r="AF19" s="4"/>
      <c r="AG19" s="4"/>
      <c r="AH19" s="4"/>
      <c r="AI19" s="4"/>
      <c r="AJ19" s="4"/>
      <c r="AK19" s="4"/>
      <c r="AL19" s="4"/>
      <c r="AM19" s="4"/>
      <c r="AN19" s="4"/>
      <c r="AO19" s="4"/>
      <c r="AP19" s="4"/>
      <c r="AQ19" s="4"/>
      <c r="AV19" s="6"/>
      <c r="AW19" s="4"/>
      <c r="AX19" s="4"/>
      <c r="AY19" s="7"/>
      <c r="AZ19" s="7"/>
      <c r="BA19" s="7"/>
      <c r="BB19" s="7"/>
      <c r="BD19" s="8"/>
      <c r="BE19" s="4"/>
      <c r="BF19" s="4"/>
      <c r="BG19" s="4"/>
      <c r="BH19" s="4"/>
    </row>
    <row r="20" spans="1:60" s="4" customFormat="1" ht="16.5" customHeight="1" x14ac:dyDescent="0.2">
      <c r="A20" s="183" t="s">
        <v>128</v>
      </c>
      <c r="B20" s="183"/>
      <c r="C20" s="183"/>
      <c r="D20" s="183"/>
      <c r="E20" s="183"/>
      <c r="F20" s="183"/>
      <c r="G20" s="183"/>
      <c r="H20" s="183"/>
      <c r="I20" s="183"/>
      <c r="J20" s="183"/>
      <c r="K20" s="183"/>
      <c r="L20" s="183"/>
      <c r="M20" s="183"/>
      <c r="N20" s="183"/>
      <c r="O20" s="183"/>
      <c r="P20" s="183"/>
      <c r="Q20" s="183"/>
      <c r="R20" s="183"/>
      <c r="S20" s="183"/>
      <c r="T20" s="183"/>
      <c r="U20" s="183"/>
      <c r="V20" s="56"/>
      <c r="W20" s="56"/>
      <c r="X20" s="56"/>
      <c r="Y20" s="56"/>
      <c r="Z20" s="56"/>
      <c r="AA20" s="56"/>
      <c r="AB20" s="56"/>
      <c r="AC20" s="6"/>
      <c r="AD20" s="6"/>
      <c r="AE20" s="6"/>
      <c r="AF20" s="6"/>
      <c r="AG20" s="6"/>
      <c r="AH20" s="6"/>
      <c r="AI20" s="6"/>
      <c r="AJ20" s="6"/>
      <c r="AM20" s="9"/>
      <c r="AO20" s="10"/>
      <c r="AP20" s="11"/>
      <c r="AQ20" s="11"/>
      <c r="AR20" s="11"/>
      <c r="AS20" s="11"/>
      <c r="AT20" s="6"/>
      <c r="AU20" s="6"/>
      <c r="AV20" s="6"/>
      <c r="AW20" s="6"/>
      <c r="AX20" s="6"/>
      <c r="AY20" s="6"/>
      <c r="AZ20" s="6"/>
      <c r="BA20" s="6"/>
      <c r="BB20" s="6"/>
    </row>
    <row r="21" spans="1:60" s="4" customFormat="1" ht="28.5" customHeight="1" x14ac:dyDescent="0.2">
      <c r="A21" s="179" t="s">
        <v>129</v>
      </c>
      <c r="B21" s="179"/>
      <c r="C21" s="179"/>
      <c r="D21" s="179"/>
      <c r="E21" s="179"/>
      <c r="F21" s="179"/>
      <c r="G21" s="179"/>
      <c r="H21" s="179"/>
      <c r="I21" s="179"/>
      <c r="J21" s="179"/>
      <c r="K21" s="179"/>
      <c r="L21" s="179"/>
      <c r="M21" s="179"/>
      <c r="N21" s="179"/>
      <c r="O21" s="179"/>
      <c r="P21" s="179"/>
      <c r="Q21" s="179"/>
      <c r="R21" s="179"/>
      <c r="S21" s="179"/>
      <c r="T21" s="179"/>
      <c r="U21" s="179"/>
      <c r="V21" s="179"/>
      <c r="W21" s="56"/>
      <c r="X21" s="56"/>
      <c r="Y21" s="56"/>
      <c r="Z21" s="56"/>
      <c r="AA21" s="56"/>
      <c r="AB21" s="56"/>
      <c r="AC21" s="6"/>
      <c r="AD21" s="6"/>
      <c r="AE21" s="6"/>
      <c r="AF21" s="6"/>
      <c r="AG21" s="6"/>
      <c r="AH21" s="6"/>
      <c r="AI21" s="6"/>
      <c r="AJ21" s="6"/>
      <c r="AM21" s="9"/>
      <c r="AO21" s="10"/>
      <c r="AP21" s="11"/>
      <c r="AQ21" s="11"/>
      <c r="AR21" s="11"/>
      <c r="AS21" s="11"/>
      <c r="AT21" s="6"/>
      <c r="AU21" s="6"/>
      <c r="AV21" s="6"/>
      <c r="AW21" s="6"/>
      <c r="AX21" s="6"/>
      <c r="AY21" s="6"/>
      <c r="AZ21" s="6"/>
      <c r="BA21" s="6"/>
      <c r="BB21" s="6"/>
    </row>
    <row r="22" spans="1:60" ht="26.25" customHeight="1" x14ac:dyDescent="0.2">
      <c r="A22" s="179" t="s">
        <v>130</v>
      </c>
      <c r="B22" s="179"/>
      <c r="C22" s="179"/>
      <c r="D22" s="179"/>
      <c r="E22" s="179"/>
      <c r="F22" s="179"/>
      <c r="G22" s="179"/>
      <c r="H22" s="179"/>
      <c r="I22" s="179"/>
      <c r="J22" s="179"/>
      <c r="K22" s="179"/>
      <c r="L22" s="179"/>
      <c r="M22" s="179"/>
      <c r="N22" s="179"/>
      <c r="O22" s="179"/>
      <c r="P22" s="179"/>
      <c r="Q22" s="179"/>
      <c r="R22" s="179"/>
      <c r="S22" s="179"/>
      <c r="T22" s="179"/>
      <c r="U22" s="179"/>
      <c r="V22" s="179"/>
      <c r="W22" s="4"/>
      <c r="X22" s="4"/>
      <c r="Y22" s="4"/>
      <c r="Z22" s="4"/>
      <c r="AA22" s="4"/>
    </row>
    <row r="23" spans="1:60" ht="12.75" customHeight="1" x14ac:dyDescent="0.2">
      <c r="A23" s="54"/>
      <c r="B23" s="54"/>
      <c r="C23" s="54"/>
      <c r="D23" s="54"/>
      <c r="E23" s="54"/>
      <c r="F23" s="54"/>
      <c r="G23" s="54"/>
      <c r="H23" s="54"/>
      <c r="I23" s="54"/>
      <c r="J23" s="54"/>
      <c r="K23" s="54"/>
      <c r="L23" s="54"/>
      <c r="M23" s="54"/>
      <c r="N23" s="54"/>
      <c r="O23" s="54"/>
      <c r="P23" s="54"/>
      <c r="Q23" s="54"/>
      <c r="R23" s="54"/>
      <c r="S23" s="54"/>
      <c r="T23" s="54"/>
      <c r="U23" s="54"/>
      <c r="V23" s="4"/>
      <c r="W23" s="4"/>
      <c r="X23" s="4"/>
      <c r="Y23" s="4"/>
      <c r="Z23" s="4"/>
      <c r="AA23" s="4"/>
    </row>
    <row r="24" spans="1:60" s="102" customFormat="1" ht="21.75" customHeight="1" x14ac:dyDescent="0.25">
      <c r="A24" s="169" t="s">
        <v>147</v>
      </c>
      <c r="B24" s="169"/>
      <c r="C24" s="169"/>
      <c r="D24" s="169"/>
      <c r="E24" s="169"/>
      <c r="F24" s="169"/>
      <c r="G24" s="173"/>
      <c r="H24" s="173"/>
      <c r="I24" s="173"/>
      <c r="J24" s="173"/>
      <c r="K24" s="101"/>
      <c r="L24" s="2"/>
      <c r="M24" s="174"/>
      <c r="N24" s="174"/>
      <c r="O24" s="174"/>
      <c r="P24" s="174"/>
      <c r="Q24" s="98"/>
      <c r="R24" s="98"/>
      <c r="S24" s="98"/>
      <c r="T24" s="98"/>
      <c r="U24" s="98"/>
      <c r="V24" s="98"/>
      <c r="W24" s="98"/>
    </row>
    <row r="25" spans="1:60" s="102" customFormat="1" ht="16.899999999999999" customHeight="1" x14ac:dyDescent="0.25">
      <c r="A25" s="98"/>
      <c r="B25" s="98"/>
      <c r="C25" s="98"/>
      <c r="D25" s="98"/>
      <c r="E25" s="98"/>
      <c r="F25" s="98"/>
      <c r="G25" s="151" t="s">
        <v>148</v>
      </c>
      <c r="H25" s="151"/>
      <c r="I25" s="151"/>
      <c r="J25" s="151"/>
      <c r="K25" s="98"/>
      <c r="L25" s="98"/>
      <c r="M25" s="151" t="s">
        <v>149</v>
      </c>
      <c r="N25" s="151"/>
      <c r="O25" s="151"/>
      <c r="P25" s="151"/>
      <c r="Q25" s="98"/>
      <c r="R25" s="98"/>
      <c r="S25" s="98"/>
      <c r="T25" s="98"/>
      <c r="U25" s="98"/>
      <c r="V25" s="98"/>
      <c r="W25" s="98"/>
    </row>
    <row r="26" spans="1:60" customFormat="1" ht="20.25" customHeight="1" x14ac:dyDescent="0.25">
      <c r="A26" s="169" t="s">
        <v>150</v>
      </c>
      <c r="B26" s="169"/>
      <c r="C26" s="169"/>
      <c r="D26" s="169"/>
      <c r="E26" s="169"/>
      <c r="F26" s="169"/>
      <c r="G26" s="170"/>
      <c r="H26" s="170"/>
      <c r="I26" s="170"/>
      <c r="J26" s="170"/>
      <c r="K26" s="104"/>
      <c r="L26" s="170"/>
      <c r="M26" s="170"/>
      <c r="N26" s="170"/>
      <c r="O26" s="170"/>
      <c r="P26" s="105"/>
      <c r="Q26" s="178"/>
      <c r="R26" s="178"/>
      <c r="S26" s="178"/>
      <c r="T26" s="99"/>
      <c r="U26" s="99"/>
      <c r="V26" s="99"/>
      <c r="W26" s="99"/>
      <c r="X26" s="99"/>
      <c r="Y26" s="99"/>
    </row>
    <row r="27" spans="1:60" customFormat="1" ht="15" customHeight="1" x14ac:dyDescent="0.25">
      <c r="A27" s="106"/>
      <c r="B27" s="106"/>
      <c r="C27" s="106"/>
      <c r="D27" s="106"/>
      <c r="E27" s="66"/>
      <c r="F27" s="66"/>
      <c r="G27" s="151" t="s">
        <v>148</v>
      </c>
      <c r="H27" s="151"/>
      <c r="I27" s="151"/>
      <c r="J27" s="151"/>
      <c r="K27" s="107"/>
      <c r="L27" s="152" t="s">
        <v>24</v>
      </c>
      <c r="M27" s="152"/>
      <c r="N27" s="152"/>
      <c r="O27" s="152"/>
      <c r="P27" s="108"/>
      <c r="Q27" s="153"/>
      <c r="R27" s="153"/>
      <c r="S27" s="153"/>
      <c r="T27" s="99"/>
      <c r="U27" s="99"/>
      <c r="V27" s="99"/>
      <c r="W27" s="99"/>
      <c r="X27" s="99"/>
      <c r="Y27" s="99"/>
    </row>
    <row r="28" spans="1:60" x14ac:dyDescent="0.2">
      <c r="AD28" s="4"/>
      <c r="AE28" s="4"/>
      <c r="AF28" s="4"/>
    </row>
    <row r="29" spans="1:60" x14ac:dyDescent="0.2">
      <c r="AD29" s="4"/>
      <c r="AE29" s="4"/>
      <c r="AF29" s="4"/>
    </row>
  </sheetData>
  <mergeCells count="54">
    <mergeCell ref="G27:J27"/>
    <mergeCell ref="L27:O27"/>
    <mergeCell ref="Q27:S27"/>
    <mergeCell ref="G25:J25"/>
    <mergeCell ref="M25:P25"/>
    <mergeCell ref="A26:F26"/>
    <mergeCell ref="G26:J26"/>
    <mergeCell ref="L26:O26"/>
    <mergeCell ref="A20:U20"/>
    <mergeCell ref="A22:V22"/>
    <mergeCell ref="A21:V21"/>
    <mergeCell ref="A24:F24"/>
    <mergeCell ref="G24:J24"/>
    <mergeCell ref="M24:P24"/>
    <mergeCell ref="Q26:S26"/>
    <mergeCell ref="K4:K5"/>
    <mergeCell ref="E5:I5"/>
    <mergeCell ref="A19:B19"/>
    <mergeCell ref="A8:A10"/>
    <mergeCell ref="B8:B10"/>
    <mergeCell ref="C8:C10"/>
    <mergeCell ref="D8:D10"/>
    <mergeCell ref="E4:I4"/>
    <mergeCell ref="A17:V17"/>
    <mergeCell ref="A18:V18"/>
    <mergeCell ref="A1:AJ1"/>
    <mergeCell ref="A2:AJ2"/>
    <mergeCell ref="AP2:BC2"/>
    <mergeCell ref="O8:P9"/>
    <mergeCell ref="G8:H9"/>
    <mergeCell ref="W8:Y9"/>
    <mergeCell ref="U8:V9"/>
    <mergeCell ref="Z8:Z10"/>
    <mergeCell ref="AB8:AC8"/>
    <mergeCell ref="Q8:Q10"/>
    <mergeCell ref="AA8:AA10"/>
    <mergeCell ref="AE8:AE10"/>
    <mergeCell ref="AG8:AG10"/>
    <mergeCell ref="AH8:AH10"/>
    <mergeCell ref="AI8:AI10"/>
    <mergeCell ref="B4:C4"/>
    <mergeCell ref="AJ8:AJ10"/>
    <mergeCell ref="E8:F8"/>
    <mergeCell ref="E9:E10"/>
    <mergeCell ref="F9:F10"/>
    <mergeCell ref="K8:L9"/>
    <mergeCell ref="I8:I10"/>
    <mergeCell ref="M8:N9"/>
    <mergeCell ref="J8:J10"/>
    <mergeCell ref="AC9:AC10"/>
    <mergeCell ref="AD8:AD10"/>
    <mergeCell ref="AF8:AF10"/>
    <mergeCell ref="AB9:AB10"/>
    <mergeCell ref="R8:T9"/>
  </mergeCells>
  <printOptions horizontalCentered="1"/>
  <pageMargins left="0" right="0" top="0" bottom="0" header="0.31496062992126" footer="0.31496062992126"/>
  <pageSetup paperSize="8" scale="58" fitToHeight="80" orientation="landscape" r:id="rId1"/>
  <headerFooter>
    <oddHeader>&amp;R&amp;10Tabel nr.25</oddHeader>
    <oddFooter>&amp;R&amp;"-,полужирный"&amp;8&amp;P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tabel nr.21</vt:lpstr>
      <vt:lpstr>tabel nr.22</vt:lpstr>
      <vt:lpstr>tabel nr.23</vt:lpstr>
      <vt:lpstr>tabel nr.24</vt:lpstr>
      <vt:lpstr>tabel nr.25</vt:lpstr>
      <vt:lpstr>'tabel nr.21'!Print_Area</vt:lpstr>
      <vt:lpstr>'tabel nr.22'!Print_Area</vt:lpstr>
      <vt:lpstr>'tabel nr.23'!Print_Area</vt:lpstr>
      <vt:lpstr>'tabel nr.24'!Print_Area</vt:lpstr>
      <vt:lpstr>'tabel nr.25'!Print_Area</vt:lpstr>
      <vt:lpstr>'tabel nr.21'!Print_Titles</vt:lpstr>
      <vt:lpstr>'tabel nr.22'!Print_Titles</vt:lpstr>
      <vt:lpstr>'tabel nr.23'!Print_Titles</vt:lpstr>
      <vt:lpstr>'tabel nr.24'!Print_Titles</vt:lpstr>
      <vt:lpstr>'tabel nr.25'!Print_Titles</vt:lpstr>
    </vt:vector>
  </TitlesOfParts>
  <Company>aaa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mgiza</dc:creator>
  <cp:lastModifiedBy>Irina Bors</cp:lastModifiedBy>
  <cp:lastPrinted>2016-08-26T07:58:54Z</cp:lastPrinted>
  <dcterms:created xsi:type="dcterms:W3CDTF">2014-05-08T07:09:21Z</dcterms:created>
  <dcterms:modified xsi:type="dcterms:W3CDTF">2018-09-07T05:12:57Z</dcterms:modified>
</cp:coreProperties>
</file>