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A171" i="8" l="1"/>
  <c r="AF145" i="8"/>
  <c r="AF91" i="8"/>
  <c r="AB13" i="8"/>
  <c r="L171" i="8"/>
  <c r="J171" i="8"/>
  <c r="I171" i="8"/>
  <c r="G171" i="8"/>
  <c r="E171" i="8"/>
  <c r="K171" i="8"/>
  <c r="D171" i="8"/>
  <c r="H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Z197" i="8"/>
  <c r="AA197" i="8"/>
  <c r="AE197" i="8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E18" i="27"/>
  <c r="E19" i="27"/>
  <c r="A4" i="7"/>
  <c r="J13" i="7"/>
  <c r="K13" i="7"/>
  <c r="L13" i="7"/>
  <c r="L17" i="7"/>
  <c r="I18" i="7"/>
  <c r="L18" i="7"/>
  <c r="L19" i="7"/>
  <c r="J30" i="7"/>
  <c r="G39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C11" i="8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D11" i="8"/>
  <c r="BA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D14" i="7"/>
  <c r="O13" i="8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C15" i="7"/>
  <c r="N14" i="8"/>
  <c r="D15" i="7"/>
  <c r="O14" i="8"/>
  <c r="E15" i="7"/>
  <c r="Q14" i="8"/>
  <c r="G15" i="7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C16" i="7"/>
  <c r="W15" i="8"/>
  <c r="X15" i="8"/>
  <c r="Z15" i="8"/>
  <c r="AA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BM15" i="8"/>
  <c r="BL15" i="8"/>
  <c r="H16" i="8"/>
  <c r="I16" i="8"/>
  <c r="T16" i="8"/>
  <c r="J17" i="7"/>
  <c r="V16" i="8"/>
  <c r="AD16" i="8"/>
  <c r="AE16" i="8"/>
  <c r="AH16" i="8"/>
  <c r="AP16" i="8"/>
  <c r="AU16" i="8"/>
  <c r="AX16" i="8"/>
  <c r="BA16" i="8"/>
  <c r="BI16" i="8"/>
  <c r="BJ16" i="8"/>
  <c r="BM16" i="8"/>
  <c r="BL16" i="8"/>
  <c r="C17" i="8"/>
  <c r="D17" i="8"/>
  <c r="M17" i="8"/>
  <c r="N17" i="8"/>
  <c r="D18" i="7"/>
  <c r="O17" i="8"/>
  <c r="P17" i="8"/>
  <c r="F18" i="7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D19" i="7"/>
  <c r="O18" i="8"/>
  <c r="Q18" i="8"/>
  <c r="G18" i="8"/>
  <c r="S18" i="8"/>
  <c r="I19" i="7"/>
  <c r="T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O19" i="8"/>
  <c r="E19" i="8"/>
  <c r="Q19" i="8"/>
  <c r="G20" i="7"/>
  <c r="T19" i="8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S20" i="8"/>
  <c r="I21" i="7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D25" i="8"/>
  <c r="G25" i="8"/>
  <c r="M25" i="8"/>
  <c r="N25" i="8"/>
  <c r="D26" i="7"/>
  <c r="O25" i="8"/>
  <c r="E25" i="8"/>
  <c r="Q25" i="8"/>
  <c r="G26" i="7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O26" i="8"/>
  <c r="E27" i="7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Q27" i="8"/>
  <c r="G28" i="7"/>
  <c r="T27" i="8"/>
  <c r="J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X28" i="8"/>
  <c r="Z28" i="8"/>
  <c r="AA28" i="8"/>
  <c r="AD28" i="8"/>
  <c r="AC28" i="8"/>
  <c r="AF28" i="8"/>
  <c r="AK28" i="8"/>
  <c r="AO28" i="8"/>
  <c r="AL28" i="8"/>
  <c r="AM28" i="8"/>
  <c r="AP28" i="8"/>
  <c r="AS28" i="8"/>
  <c r="AU28" i="8"/>
  <c r="AX28" i="8"/>
  <c r="AY28" i="8"/>
  <c r="AZ28" i="8"/>
  <c r="AZ21" i="8"/>
  <c r="D21" i="8"/>
  <c r="BB28" i="8"/>
  <c r="BC28" i="8"/>
  <c r="BG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D31" i="7"/>
  <c r="O30" i="8"/>
  <c r="E31" i="7"/>
  <c r="S30" i="8"/>
  <c r="I31" i="7"/>
  <c r="Q30" i="8"/>
  <c r="T30" i="8"/>
  <c r="J31" i="7"/>
  <c r="Y30" i="8"/>
  <c r="AB30" i="8"/>
  <c r="F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D31" i="8"/>
  <c r="M31" i="8"/>
  <c r="C32" i="7"/>
  <c r="N31" i="8"/>
  <c r="D32" i="7"/>
  <c r="O31" i="8"/>
  <c r="E31" i="8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J33" i="7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D34" i="7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H35" i="7"/>
  <c r="Q34" i="8"/>
  <c r="T34" i="8"/>
  <c r="J35" i="7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C40" i="7"/>
  <c r="N39" i="8"/>
  <c r="O39" i="8"/>
  <c r="E39" i="8"/>
  <c r="E40" i="7"/>
  <c r="Q39" i="8"/>
  <c r="G40" i="7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C41" i="7"/>
  <c r="N40" i="8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H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R42" i="8"/>
  <c r="H43" i="7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N43" i="8"/>
  <c r="Q43" i="8"/>
  <c r="W43" i="8"/>
  <c r="X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E46" i="7"/>
  <c r="Q45" i="8"/>
  <c r="G46" i="7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E47" i="7"/>
  <c r="Q46" i="8"/>
  <c r="T46" i="8"/>
  <c r="J47" i="7"/>
  <c r="Y46" i="8"/>
  <c r="AB46" i="8"/>
  <c r="P46" i="8"/>
  <c r="F47" i="7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G48" i="7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P47" i="8"/>
  <c r="AQ47" i="8"/>
  <c r="AR47" i="8"/>
  <c r="AS47" i="8"/>
  <c r="F47" i="8"/>
  <c r="AV47" i="8"/>
  <c r="AZ47" i="8"/>
  <c r="BA47" i="8"/>
  <c r="BC47" i="8"/>
  <c r="BF47" i="8"/>
  <c r="BD47" i="8"/>
  <c r="BE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Q49" i="8"/>
  <c r="G50" i="7"/>
  <c r="T49" i="8"/>
  <c r="J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C52" i="7"/>
  <c r="N51" i="8"/>
  <c r="D52" i="7"/>
  <c r="O51" i="8"/>
  <c r="Q51" i="8"/>
  <c r="G52" i="7"/>
  <c r="T51" i="8"/>
  <c r="J52" i="7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D53" i="7"/>
  <c r="O52" i="8"/>
  <c r="E53" i="7"/>
  <c r="Q52" i="8"/>
  <c r="G52" i="8"/>
  <c r="T52" i="8"/>
  <c r="J53" i="7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X53" i="8"/>
  <c r="X9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C56" i="7"/>
  <c r="N56" i="8"/>
  <c r="D56" i="7"/>
  <c r="O56" i="8"/>
  <c r="E56" i="7"/>
  <c r="Q56" i="8"/>
  <c r="G56" i="7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Q57" i="8"/>
  <c r="G57" i="7"/>
  <c r="T57" i="8"/>
  <c r="J57" i="7"/>
  <c r="Y57" i="8"/>
  <c r="AB57" i="8"/>
  <c r="F57" i="8"/>
  <c r="AD57" i="8"/>
  <c r="AE57" i="8"/>
  <c r="AG57" i="8"/>
  <c r="AH57" i="8"/>
  <c r="BA57" i="8"/>
  <c r="M58" i="8"/>
  <c r="C58" i="7"/>
  <c r="N58" i="8"/>
  <c r="D58" i="7"/>
  <c r="O58" i="8"/>
  <c r="Q58" i="8"/>
  <c r="G58" i="7"/>
  <c r="T58" i="8"/>
  <c r="J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S59" i="8"/>
  <c r="I59" i="7"/>
  <c r="Q59" i="8"/>
  <c r="G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Q60" i="8"/>
  <c r="W60" i="8"/>
  <c r="X60" i="8"/>
  <c r="Z60" i="8"/>
  <c r="AA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I60" i="8"/>
  <c r="BE60" i="8"/>
  <c r="BH60" i="8"/>
  <c r="BH53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E61" i="7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C62" i="7"/>
  <c r="N63" i="8"/>
  <c r="D63" i="8"/>
  <c r="O63" i="8"/>
  <c r="E63" i="8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D63" i="7"/>
  <c r="O64" i="8"/>
  <c r="E64" i="8"/>
  <c r="Q64" i="8"/>
  <c r="G63" i="7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4" i="7"/>
  <c r="N65" i="8"/>
  <c r="O65" i="8"/>
  <c r="E65" i="8"/>
  <c r="Q65" i="8"/>
  <c r="G64" i="7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5" i="7"/>
  <c r="Q66" i="8"/>
  <c r="T66" i="8"/>
  <c r="J65" i="7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E68" i="8"/>
  <c r="AF68" i="8"/>
  <c r="AR68" i="8"/>
  <c r="AY68" i="8"/>
  <c r="AZ68" i="8"/>
  <c r="BB68" i="8"/>
  <c r="BC68" i="8"/>
  <c r="BE68" i="8"/>
  <c r="BD68" i="8"/>
  <c r="BH68" i="8"/>
  <c r="BL68" i="8"/>
  <c r="BM68" i="8"/>
  <c r="M69" i="8"/>
  <c r="N69" i="8"/>
  <c r="O69" i="8"/>
  <c r="E67" i="7"/>
  <c r="E66" i="7"/>
  <c r="Q69" i="8"/>
  <c r="G67" i="7"/>
  <c r="G66" i="7"/>
  <c r="T69" i="8"/>
  <c r="Y69" i="8"/>
  <c r="AB69" i="8"/>
  <c r="F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E71" i="7"/>
  <c r="Q78" i="8"/>
  <c r="G78" i="8"/>
  <c r="T78" i="8"/>
  <c r="J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S79" i="8"/>
  <c r="I72" i="7"/>
  <c r="O79" i="8"/>
  <c r="Q79" i="8"/>
  <c r="G79" i="8"/>
  <c r="T79" i="8"/>
  <c r="J72" i="7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C73" i="7"/>
  <c r="W80" i="8"/>
  <c r="X80" i="8"/>
  <c r="Z80" i="8"/>
  <c r="AA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C74" i="7"/>
  <c r="N82" i="8"/>
  <c r="D82" i="8"/>
  <c r="O82" i="8"/>
  <c r="Q82" i="8"/>
  <c r="G74" i="7"/>
  <c r="T82" i="8"/>
  <c r="J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C83" i="8"/>
  <c r="M83" i="8"/>
  <c r="C75" i="7"/>
  <c r="N83" i="8"/>
  <c r="O83" i="8"/>
  <c r="U83" i="8"/>
  <c r="K75" i="7"/>
  <c r="Q83" i="8"/>
  <c r="G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M85" i="8"/>
  <c r="N85" i="8"/>
  <c r="O85" i="8"/>
  <c r="Q85" i="8"/>
  <c r="G77" i="7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C78" i="7"/>
  <c r="N86" i="8"/>
  <c r="R86" i="8"/>
  <c r="H78" i="7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0" i="7"/>
  <c r="N88" i="8"/>
  <c r="O88" i="8"/>
  <c r="Q88" i="8"/>
  <c r="G80" i="7"/>
  <c r="T88" i="8"/>
  <c r="J80" i="7"/>
  <c r="Y88" i="8"/>
  <c r="AB88" i="8"/>
  <c r="P88" i="8"/>
  <c r="F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T89" i="8"/>
  <c r="AU89" i="8"/>
  <c r="AW89" i="8"/>
  <c r="AX89" i="8"/>
  <c r="AY89" i="8"/>
  <c r="AZ89" i="8"/>
  <c r="BB89" i="8"/>
  <c r="BC89" i="8"/>
  <c r="BG89" i="8"/>
  <c r="BE89" i="8"/>
  <c r="BH89" i="8"/>
  <c r="BI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N91" i="8"/>
  <c r="D91" i="8"/>
  <c r="Q91" i="8"/>
  <c r="G91" i="8"/>
  <c r="W91" i="8"/>
  <c r="X91" i="8"/>
  <c r="Y91" i="8"/>
  <c r="AA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S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E84" i="7"/>
  <c r="Q95" i="8"/>
  <c r="G84" i="7"/>
  <c r="T95" i="8"/>
  <c r="J84" i="7"/>
  <c r="Y95" i="8"/>
  <c r="AB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AO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C101" i="8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L102" i="8"/>
  <c r="Y102" i="8"/>
  <c r="AB102" i="8"/>
  <c r="F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D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X106" i="8"/>
  <c r="AV106" i="8"/>
  <c r="AY106" i="8"/>
  <c r="AZ106" i="8"/>
  <c r="BA106" i="8"/>
  <c r="BB106" i="8"/>
  <c r="BC106" i="8"/>
  <c r="BE106" i="8"/>
  <c r="BD106" i="8"/>
  <c r="BH106" i="8"/>
  <c r="M107" i="8"/>
  <c r="N107" i="8"/>
  <c r="D13" i="13"/>
  <c r="O107" i="8"/>
  <c r="E13" i="13"/>
  <c r="Q107" i="8"/>
  <c r="G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C14" i="13"/>
  <c r="N108" i="8"/>
  <c r="D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C15" i="13"/>
  <c r="N109" i="8"/>
  <c r="O109" i="8"/>
  <c r="Q109" i="8"/>
  <c r="G15" i="13"/>
  <c r="T109" i="8"/>
  <c r="J15" i="13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I16" i="13"/>
  <c r="T110" i="8"/>
  <c r="AB110" i="8"/>
  <c r="P110" i="8"/>
  <c r="F16" i="13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E17" i="13"/>
  <c r="Q111" i="8"/>
  <c r="G111" i="8"/>
  <c r="T111" i="8"/>
  <c r="V111" i="8"/>
  <c r="L17" i="13"/>
  <c r="J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E18" i="13"/>
  <c r="Q112" i="8"/>
  <c r="R112" i="8"/>
  <c r="H18" i="13"/>
  <c r="T112" i="8"/>
  <c r="J18" i="13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D19" i="13"/>
  <c r="O113" i="8"/>
  <c r="V113" i="8"/>
  <c r="L19" i="13"/>
  <c r="Q113" i="8"/>
  <c r="G113" i="8"/>
  <c r="G19" i="13"/>
  <c r="T113" i="8"/>
  <c r="J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D20" i="13"/>
  <c r="O114" i="8"/>
  <c r="E20" i="13"/>
  <c r="Q114" i="8"/>
  <c r="G20" i="13"/>
  <c r="T114" i="8"/>
  <c r="J114" i="8"/>
  <c r="Y114" i="8"/>
  <c r="AB114" i="8"/>
  <c r="P114" i="8"/>
  <c r="F20" i="13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/>
  <c r="M115" i="8"/>
  <c r="N115" i="8"/>
  <c r="O115" i="8"/>
  <c r="E21" i="13"/>
  <c r="Q115" i="8"/>
  <c r="G21" i="13"/>
  <c r="T115" i="8"/>
  <c r="U115" i="8"/>
  <c r="K21" i="13"/>
  <c r="J21" i="13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D22" i="13"/>
  <c r="O116" i="8"/>
  <c r="E22" i="13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C23" i="13"/>
  <c r="N117" i="8"/>
  <c r="D23" i="13"/>
  <c r="O117" i="8"/>
  <c r="U117" i="8"/>
  <c r="K23" i="13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C24" i="13"/>
  <c r="N118" i="8"/>
  <c r="S118" i="8"/>
  <c r="I24" i="13"/>
  <c r="D24" i="13"/>
  <c r="O118" i="8"/>
  <c r="E24" i="13"/>
  <c r="Q118" i="8"/>
  <c r="G24" i="13"/>
  <c r="T118" i="8"/>
  <c r="J24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C26" i="13"/>
  <c r="N120" i="8"/>
  <c r="O120" i="8"/>
  <c r="Q120" i="8"/>
  <c r="G26" i="13"/>
  <c r="S120" i="8"/>
  <c r="I26" i="13"/>
  <c r="T120" i="8"/>
  <c r="J26" i="13"/>
  <c r="AB120" i="8"/>
  <c r="P120" i="8"/>
  <c r="F26" i="13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C27" i="13"/>
  <c r="N122" i="8"/>
  <c r="O122" i="8"/>
  <c r="Q122" i="8"/>
  <c r="G27" i="13"/>
  <c r="T122" i="8"/>
  <c r="U122" i="8"/>
  <c r="K27" i="13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C28" i="13"/>
  <c r="N123" i="8"/>
  <c r="D28" i="13"/>
  <c r="O123" i="8"/>
  <c r="Q123" i="8"/>
  <c r="T123" i="8"/>
  <c r="J28" i="13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9" i="13"/>
  <c r="N124" i="8"/>
  <c r="D29" i="13"/>
  <c r="O124" i="8"/>
  <c r="E29" i="13"/>
  <c r="Q124" i="8"/>
  <c r="G124" i="8"/>
  <c r="T124" i="8"/>
  <c r="Y124" i="8"/>
  <c r="AB124" i="8"/>
  <c r="P124" i="8"/>
  <c r="F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D125" i="8"/>
  <c r="M125" i="8"/>
  <c r="C30" i="13"/>
  <c r="N125" i="8"/>
  <c r="D30" i="13"/>
  <c r="O125" i="8"/>
  <c r="R125" i="8"/>
  <c r="H30" i="13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C32" i="13"/>
  <c r="N127" i="8"/>
  <c r="D32" i="13"/>
  <c r="O127" i="8"/>
  <c r="Q127" i="8"/>
  <c r="T127" i="8"/>
  <c r="J32" i="13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N126" i="8"/>
  <c r="O128" i="8"/>
  <c r="O126" i="8"/>
  <c r="S126" i="8"/>
  <c r="I31" i="13"/>
  <c r="Q128" i="8"/>
  <c r="G128" i="8"/>
  <c r="T128" i="8"/>
  <c r="V128" i="8"/>
  <c r="T126" i="8"/>
  <c r="J31" i="13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I93" i="7"/>
  <c r="O133" i="8"/>
  <c r="E93" i="7"/>
  <c r="Q133" i="8"/>
  <c r="G93" i="7"/>
  <c r="T133" i="8"/>
  <c r="J93" i="7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J94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C95" i="7"/>
  <c r="N135" i="8"/>
  <c r="O135" i="8"/>
  <c r="R135" i="8"/>
  <c r="H95" i="7"/>
  <c r="Q135" i="8"/>
  <c r="G95" i="7"/>
  <c r="T135" i="8"/>
  <c r="U135" i="8"/>
  <c r="K95" i="7"/>
  <c r="Y135" i="8"/>
  <c r="AB135" i="8"/>
  <c r="D16" i="27"/>
  <c r="C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E136" i="8"/>
  <c r="H136" i="8"/>
  <c r="Q136" i="8"/>
  <c r="T136" i="8"/>
  <c r="V136" i="8"/>
  <c r="L96" i="7"/>
  <c r="J96" i="7"/>
  <c r="Y136" i="8"/>
  <c r="AB136" i="8"/>
  <c r="P136" i="8"/>
  <c r="F96" i="7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C97" i="7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C98" i="7"/>
  <c r="N138" i="8"/>
  <c r="D98" i="7"/>
  <c r="O138" i="8"/>
  <c r="Q138" i="8"/>
  <c r="G138" i="8"/>
  <c r="T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E99" i="7"/>
  <c r="Q139" i="8"/>
  <c r="G99" i="7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I100" i="7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G101" i="7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I102" i="7"/>
  <c r="O142" i="8"/>
  <c r="E142" i="8"/>
  <c r="Q142" i="8"/>
  <c r="G102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D104" i="7"/>
  <c r="O144" i="8"/>
  <c r="Q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C105" i="7"/>
  <c r="N145" i="8"/>
  <c r="Q145" i="8"/>
  <c r="G105" i="7"/>
  <c r="Y145" i="8"/>
  <c r="AA145" i="8"/>
  <c r="AB145" i="8"/>
  <c r="P145" i="8"/>
  <c r="F105" i="7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D106" i="7"/>
  <c r="O148" i="8"/>
  <c r="Q148" i="8"/>
  <c r="T148" i="8"/>
  <c r="J148" i="8"/>
  <c r="Y148" i="8"/>
  <c r="AB148" i="8"/>
  <c r="P148" i="8"/>
  <c r="F106" i="7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I107" i="7"/>
  <c r="O149" i="8"/>
  <c r="Q149" i="8"/>
  <c r="T149" i="8"/>
  <c r="V149" i="8"/>
  <c r="Y149" i="8"/>
  <c r="AB149" i="8"/>
  <c r="P149" i="8"/>
  <c r="F107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BE150" i="8"/>
  <c r="BH150" i="8"/>
  <c r="BM150" i="8"/>
  <c r="BL150" i="8"/>
  <c r="M151" i="8"/>
  <c r="N151" i="8"/>
  <c r="S151" i="8"/>
  <c r="I109" i="7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E110" i="7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X153" i="8"/>
  <c r="Y153" i="8"/>
  <c r="Z153" i="8"/>
  <c r="AA153" i="8"/>
  <c r="AC153" i="8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D112" i="7"/>
  <c r="O154" i="8"/>
  <c r="R154" i="8"/>
  <c r="H112" i="7"/>
  <c r="Q154" i="8"/>
  <c r="G112" i="7"/>
  <c r="T154" i="8"/>
  <c r="J112" i="7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D113" i="7"/>
  <c r="O155" i="8"/>
  <c r="Q155" i="8"/>
  <c r="G113" i="7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I114" i="7"/>
  <c r="O156" i="8"/>
  <c r="E114" i="7"/>
  <c r="Q156" i="8"/>
  <c r="G114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I157" i="8"/>
  <c r="BL157" i="8"/>
  <c r="BM157" i="8"/>
  <c r="M158" i="8"/>
  <c r="N158" i="8"/>
  <c r="O158" i="8"/>
  <c r="Q158" i="8"/>
  <c r="G116" i="7"/>
  <c r="T158" i="8"/>
  <c r="V158" i="8"/>
  <c r="L116" i="7"/>
  <c r="J116" i="7"/>
  <c r="Y158" i="8"/>
  <c r="AB158" i="8"/>
  <c r="P158" i="8"/>
  <c r="F116" i="7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C117" i="7"/>
  <c r="N159" i="8"/>
  <c r="O159" i="8"/>
  <c r="E159" i="8"/>
  <c r="E117" i="7"/>
  <c r="Q159" i="8"/>
  <c r="G117" i="7"/>
  <c r="T159" i="8"/>
  <c r="Y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J118" i="7"/>
  <c r="W160" i="8"/>
  <c r="X160" i="8"/>
  <c r="N160" i="8"/>
  <c r="S160" i="8"/>
  <c r="I118" i="7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E119" i="7"/>
  <c r="Q161" i="8"/>
  <c r="T161" i="8"/>
  <c r="J119" i="7"/>
  <c r="V161" i="8"/>
  <c r="L119" i="7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C120" i="7"/>
  <c r="N162" i="8"/>
  <c r="D120" i="7"/>
  <c r="O162" i="8"/>
  <c r="Q162" i="8"/>
  <c r="G120" i="7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I121" i="7"/>
  <c r="O163" i="8"/>
  <c r="E163" i="8"/>
  <c r="Q163" i="8"/>
  <c r="G121" i="7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D122" i="7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G124" i="7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N168" i="8"/>
  <c r="D126" i="7"/>
  <c r="Q168" i="8"/>
  <c r="G126" i="7"/>
  <c r="W168" i="8"/>
  <c r="X168" i="8"/>
  <c r="Z168" i="8"/>
  <c r="AA168" i="8"/>
  <c r="AE168" i="8"/>
  <c r="AC168" i="8"/>
  <c r="AF168" i="8"/>
  <c r="AK168" i="8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C127" i="7"/>
  <c r="N169" i="8"/>
  <c r="D127" i="7"/>
  <c r="O169" i="8"/>
  <c r="Q169" i="8"/>
  <c r="G127" i="7"/>
  <c r="T169" i="8"/>
  <c r="J127" i="7"/>
  <c r="U169" i="8"/>
  <c r="K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O170" i="8"/>
  <c r="E128" i="7"/>
  <c r="Q170" i="8"/>
  <c r="T170" i="8"/>
  <c r="J128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C129" i="7"/>
  <c r="N172" i="8"/>
  <c r="O172" i="8"/>
  <c r="R172" i="8"/>
  <c r="H129" i="7"/>
  <c r="Q172" i="8"/>
  <c r="T172" i="8"/>
  <c r="J129" i="7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G130" i="7"/>
  <c r="AI173" i="8"/>
  <c r="AI167" i="8"/>
  <c r="AK173" i="8"/>
  <c r="AS173" i="8"/>
  <c r="AT173" i="8"/>
  <c r="AU173" i="8"/>
  <c r="AW173" i="8"/>
  <c r="AX173" i="8"/>
  <c r="AZ173" i="8"/>
  <c r="BA173" i="8"/>
  <c r="BB173" i="8"/>
  <c r="BC173" i="8"/>
  <c r="BE173" i="8"/>
  <c r="BF173" i="8"/>
  <c r="BG173" i="8"/>
  <c r="BH173" i="8"/>
  <c r="BI173" i="8"/>
  <c r="BM173" i="8"/>
  <c r="BL173" i="8"/>
  <c r="M174" i="8"/>
  <c r="C174" i="8"/>
  <c r="N174" i="8"/>
  <c r="D131" i="7"/>
  <c r="O174" i="8"/>
  <c r="Q174" i="8"/>
  <c r="G131" i="7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J174" i="8"/>
  <c r="BL174" i="8"/>
  <c r="BM174" i="8"/>
  <c r="W175" i="8"/>
  <c r="M175" i="8"/>
  <c r="C132" i="7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BM177" i="8"/>
  <c r="BL177" i="8"/>
  <c r="E178" i="8"/>
  <c r="M178" i="8"/>
  <c r="N178" i="8"/>
  <c r="D133" i="7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D134" i="7"/>
  <c r="O179" i="8"/>
  <c r="E134" i="7"/>
  <c r="Q179" i="8"/>
  <c r="G134" i="7"/>
  <c r="S179" i="8"/>
  <c r="I134" i="7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D135" i="7"/>
  <c r="S180" i="8"/>
  <c r="I135" i="7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D180" i="8"/>
  <c r="BE180" i="8"/>
  <c r="BH180" i="8"/>
  <c r="BM180" i="8"/>
  <c r="BL180" i="8"/>
  <c r="M181" i="8"/>
  <c r="C136" i="7"/>
  <c r="N181" i="8"/>
  <c r="D136" i="7"/>
  <c r="O181" i="8"/>
  <c r="E136" i="7"/>
  <c r="Q181" i="8"/>
  <c r="G136" i="7"/>
  <c r="S181" i="8"/>
  <c r="I136" i="7"/>
  <c r="T181" i="8"/>
  <c r="J136" i="7"/>
  <c r="V181" i="8"/>
  <c r="L136" i="7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D137" i="7"/>
  <c r="O182" i="8"/>
  <c r="E137" i="7"/>
  <c r="Q182" i="8"/>
  <c r="G137" i="7"/>
  <c r="R182" i="8"/>
  <c r="H137" i="7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D138" i="7"/>
  <c r="O183" i="8"/>
  <c r="Q183" i="8"/>
  <c r="G138" i="7"/>
  <c r="T183" i="8"/>
  <c r="Y183" i="8"/>
  <c r="AB183" i="8"/>
  <c r="P183" i="8"/>
  <c r="F138" i="7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D139" i="7"/>
  <c r="O184" i="8"/>
  <c r="E139" i="7"/>
  <c r="Q184" i="8"/>
  <c r="S184" i="8"/>
  <c r="I139" i="7"/>
  <c r="T184" i="8"/>
  <c r="J139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D140" i="7"/>
  <c r="O185" i="8"/>
  <c r="Q185" i="8"/>
  <c r="G140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AZ186" i="8"/>
  <c r="BA186" i="8"/>
  <c r="BB186" i="8"/>
  <c r="BC186" i="8"/>
  <c r="BD186" i="8"/>
  <c r="BE186" i="8"/>
  <c r="BG186" i="8"/>
  <c r="BH186" i="8"/>
  <c r="BM186" i="8"/>
  <c r="BL186" i="8"/>
  <c r="M187" i="8"/>
  <c r="C187" i="8"/>
  <c r="C186" i="8"/>
  <c r="N187" i="8"/>
  <c r="D142" i="7"/>
  <c r="O187" i="8"/>
  <c r="Q187" i="8"/>
  <c r="G142" i="7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D143" i="7"/>
  <c r="O188" i="8"/>
  <c r="Q188" i="8"/>
  <c r="G143" i="7"/>
  <c r="S188" i="8"/>
  <c r="I143" i="7"/>
  <c r="T188" i="8"/>
  <c r="Y188" i="8"/>
  <c r="AB188" i="8"/>
  <c r="P188" i="8"/>
  <c r="F143" i="7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D144" i="7"/>
  <c r="O189" i="8"/>
  <c r="Q189" i="8"/>
  <c r="G144" i="7"/>
  <c r="S189" i="8"/>
  <c r="I144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D146" i="7"/>
  <c r="O191" i="8"/>
  <c r="Q191" i="8"/>
  <c r="T191" i="8"/>
  <c r="Y191" i="8"/>
  <c r="AB191" i="8"/>
  <c r="P191" i="8"/>
  <c r="F146" i="7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D147" i="7"/>
  <c r="O192" i="8"/>
  <c r="E147" i="7"/>
  <c r="Q192" i="8"/>
  <c r="G147" i="7"/>
  <c r="R192" i="8"/>
  <c r="H147" i="7"/>
  <c r="S192" i="8"/>
  <c r="I147" i="7"/>
  <c r="T192" i="8"/>
  <c r="J147" i="7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D149" i="7"/>
  <c r="O194" i="8"/>
  <c r="Q194" i="8"/>
  <c r="G149" i="7"/>
  <c r="S194" i="8"/>
  <c r="I149" i="7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E150" i="7"/>
  <c r="Q195" i="8"/>
  <c r="S195" i="8"/>
  <c r="I150" i="7"/>
  <c r="T195" i="8"/>
  <c r="J150" i="7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I151" i="7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W197" i="8"/>
  <c r="X197" i="8"/>
  <c r="AC197" i="8"/>
  <c r="AF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C153" i="7"/>
  <c r="N198" i="8"/>
  <c r="O198" i="8"/>
  <c r="R198" i="8"/>
  <c r="H153" i="7"/>
  <c r="Q198" i="8"/>
  <c r="G153" i="7"/>
  <c r="T198" i="8"/>
  <c r="J153" i="7"/>
  <c r="Y198" i="8"/>
  <c r="AB198" i="8"/>
  <c r="P198" i="8"/>
  <c r="F153" i="7"/>
  <c r="AD198" i="8"/>
  <c r="AE198" i="8"/>
  <c r="AG198" i="8"/>
  <c r="AH198" i="8"/>
  <c r="AP198" i="8"/>
  <c r="BA198" i="8"/>
  <c r="BD198" i="8"/>
  <c r="BF198" i="8"/>
  <c r="BG198" i="8"/>
  <c r="BI198" i="8"/>
  <c r="BJ198" i="8"/>
  <c r="BM198" i="8"/>
  <c r="BL198" i="8"/>
  <c r="C199" i="8"/>
  <c r="D199" i="8"/>
  <c r="M199" i="8"/>
  <c r="C154" i="7"/>
  <c r="N199" i="8"/>
  <c r="D154" i="7"/>
  <c r="O199" i="8"/>
  <c r="Q199" i="8"/>
  <c r="T199" i="8"/>
  <c r="U199" i="8"/>
  <c r="K154" i="7"/>
  <c r="Y199" i="8"/>
  <c r="AB199" i="8"/>
  <c r="P199" i="8"/>
  <c r="F154" i="7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C156" i="7"/>
  <c r="N201" i="8"/>
  <c r="D156" i="7"/>
  <c r="O201" i="8"/>
  <c r="E156" i="7"/>
  <c r="Q201" i="8"/>
  <c r="G156" i="7"/>
  <c r="T201" i="8"/>
  <c r="U201" i="8"/>
  <c r="K156" i="7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BF201" i="8"/>
  <c r="BG201" i="8"/>
  <c r="BI201" i="8"/>
  <c r="BJ201" i="8"/>
  <c r="BM201" i="8"/>
  <c r="BL201" i="8"/>
  <c r="D202" i="8"/>
  <c r="M202" i="8"/>
  <c r="N202" i="8"/>
  <c r="D157" i="7"/>
  <c r="O202" i="8"/>
  <c r="E202" i="8"/>
  <c r="Q202" i="8"/>
  <c r="G202" i="8"/>
  <c r="S202" i="8"/>
  <c r="I157" i="7"/>
  <c r="T202" i="8"/>
  <c r="J157" i="7"/>
  <c r="Y202" i="8"/>
  <c r="AB202" i="8"/>
  <c r="AD202" i="8"/>
  <c r="AE202" i="8"/>
  <c r="AG202" i="8"/>
  <c r="AP202" i="8"/>
  <c r="BA202" i="8"/>
  <c r="BD202" i="8"/>
  <c r="F202" i="8"/>
  <c r="BF202" i="8"/>
  <c r="BG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H19" i="27" s="1"/>
  <c r="J202" i="8"/>
  <c r="V182" i="8"/>
  <c r="J181" i="8"/>
  <c r="AH180" i="8"/>
  <c r="J182" i="8"/>
  <c r="J137" i="7"/>
  <c r="AG180" i="8"/>
  <c r="T180" i="8"/>
  <c r="T197" i="8"/>
  <c r="T132" i="8"/>
  <c r="J92" i="7"/>
  <c r="J138" i="8"/>
  <c r="J98" i="7"/>
  <c r="V110" i="8"/>
  <c r="L16" i="13"/>
  <c r="J110" i="8"/>
  <c r="J109" i="8"/>
  <c r="J16" i="13"/>
  <c r="J23" i="13"/>
  <c r="J121" i="8"/>
  <c r="J27" i="13"/>
  <c r="J127" i="8"/>
  <c r="K127" i="8"/>
  <c r="J103" i="8"/>
  <c r="J90" i="8"/>
  <c r="T91" i="8"/>
  <c r="J91" i="8"/>
  <c r="AF89" i="8"/>
  <c r="J82" i="8"/>
  <c r="J69" i="8"/>
  <c r="U69" i="8"/>
  <c r="K67" i="7"/>
  <c r="K66" i="7"/>
  <c r="J61" i="7"/>
  <c r="J52" i="8"/>
  <c r="J46" i="8"/>
  <c r="J42" i="7"/>
  <c r="J39" i="8"/>
  <c r="J40" i="7"/>
  <c r="J26" i="8"/>
  <c r="J27" i="8"/>
  <c r="T11" i="8"/>
  <c r="J135" i="7"/>
  <c r="BG157" i="8"/>
  <c r="BA157" i="8"/>
  <c r="AY77" i="8"/>
  <c r="AY53" i="8"/>
  <c r="C15" i="8"/>
  <c r="I18" i="27"/>
  <c r="I17" i="27" s="1"/>
  <c r="BJ197" i="8"/>
  <c r="BD197" i="8"/>
  <c r="BF186" i="8"/>
  <c r="BF157" i="8"/>
  <c r="BD157" i="8"/>
  <c r="BD132" i="8"/>
  <c r="BD101" i="8"/>
  <c r="BE167" i="8"/>
  <c r="E58" i="8"/>
  <c r="I58" i="8"/>
  <c r="S58" i="8"/>
  <c r="I58" i="7"/>
  <c r="AB54" i="8"/>
  <c r="AD15" i="8"/>
  <c r="C51" i="8"/>
  <c r="E69" i="8"/>
  <c r="L69" i="8"/>
  <c r="AG68" i="8"/>
  <c r="R69" i="8"/>
  <c r="H67" i="7"/>
  <c r="H66" i="7"/>
  <c r="P69" i="8"/>
  <c r="P68" i="8"/>
  <c r="F67" i="7"/>
  <c r="F66" i="7"/>
  <c r="AH68" i="8"/>
  <c r="AD68" i="8"/>
  <c r="E64" i="7"/>
  <c r="P65" i="8"/>
  <c r="F64" i="7"/>
  <c r="P58" i="8"/>
  <c r="F58" i="7"/>
  <c r="M50" i="8"/>
  <c r="E52" i="8"/>
  <c r="E51" i="8"/>
  <c r="AD50" i="8"/>
  <c r="F46" i="8"/>
  <c r="V46" i="8"/>
  <c r="L47" i="7"/>
  <c r="U46" i="8"/>
  <c r="K47" i="7"/>
  <c r="R46" i="8"/>
  <c r="H47" i="7"/>
  <c r="E46" i="8"/>
  <c r="V45" i="8"/>
  <c r="L46" i="7"/>
  <c r="U45" i="8"/>
  <c r="K46" i="7"/>
  <c r="R45" i="8"/>
  <c r="H46" i="7"/>
  <c r="E45" i="8"/>
  <c r="P41" i="8"/>
  <c r="F42" i="7"/>
  <c r="S39" i="8"/>
  <c r="I40" i="7"/>
  <c r="D39" i="8"/>
  <c r="Y28" i="8"/>
  <c r="N28" i="8"/>
  <c r="X21" i="8"/>
  <c r="N21" i="8"/>
  <c r="F27" i="8"/>
  <c r="V27" i="8"/>
  <c r="L28" i="7"/>
  <c r="R27" i="8"/>
  <c r="H28" i="7"/>
  <c r="V26" i="8"/>
  <c r="L27" i="7"/>
  <c r="E26" i="8"/>
  <c r="I26" i="8"/>
  <c r="U20" i="8"/>
  <c r="K21" i="7"/>
  <c r="AG11" i="8"/>
  <c r="AD11" i="8"/>
  <c r="AB11" i="8"/>
  <c r="P11" i="8"/>
  <c r="F12" i="7"/>
  <c r="O11" i="8"/>
  <c r="U11" i="8"/>
  <c r="K12" i="7"/>
  <c r="E14" i="7"/>
  <c r="E13" i="8"/>
  <c r="K13" i="8"/>
  <c r="R13" i="8"/>
  <c r="H14" i="7"/>
  <c r="X10" i="8"/>
  <c r="D22" i="7"/>
  <c r="U97" i="8"/>
  <c r="K86" i="7"/>
  <c r="O91" i="8"/>
  <c r="AA89" i="8"/>
  <c r="O89" i="8"/>
  <c r="AH91" i="8"/>
  <c r="AG91" i="8"/>
  <c r="AD91" i="8"/>
  <c r="AB91" i="8"/>
  <c r="D90" i="8"/>
  <c r="E87" i="8"/>
  <c r="D87" i="8"/>
  <c r="E86" i="8"/>
  <c r="L86" i="8"/>
  <c r="E78" i="7"/>
  <c r="R85" i="8"/>
  <c r="H77" i="7"/>
  <c r="E85" i="8"/>
  <c r="R83" i="8"/>
  <c r="H75" i="7"/>
  <c r="P83" i="8"/>
  <c r="F75" i="7"/>
  <c r="S83" i="8"/>
  <c r="I75" i="7"/>
  <c r="D83" i="8"/>
  <c r="D75" i="7"/>
  <c r="AG80" i="8"/>
  <c r="AB80" i="8"/>
  <c r="O80" i="8"/>
  <c r="E73" i="7"/>
  <c r="E72" i="7"/>
  <c r="P78" i="8"/>
  <c r="F71" i="7"/>
  <c r="G85" i="8"/>
  <c r="G71" i="7"/>
  <c r="P117" i="8"/>
  <c r="F23" i="13"/>
  <c r="E19" i="13"/>
  <c r="D21" i="13"/>
  <c r="S107" i="8"/>
  <c r="I13" i="13"/>
  <c r="P121" i="8"/>
  <c r="F121" i="8"/>
  <c r="D114" i="8"/>
  <c r="D113" i="8"/>
  <c r="G95" i="8"/>
  <c r="P97" i="8"/>
  <c r="F86" i="7"/>
  <c r="F123" i="8"/>
  <c r="G114" i="8"/>
  <c r="AT98" i="8"/>
  <c r="AM98" i="8"/>
  <c r="D29" i="15"/>
  <c r="D28" i="15"/>
  <c r="D13" i="15"/>
  <c r="AM70" i="8"/>
  <c r="AK68" i="8"/>
  <c r="AL70" i="8"/>
  <c r="AO47" i="8"/>
  <c r="AM47" i="8"/>
  <c r="AL47" i="8"/>
  <c r="U52" i="8"/>
  <c r="K53" i="7"/>
  <c r="O50" i="8"/>
  <c r="E51" i="7"/>
  <c r="AY75" i="8"/>
  <c r="G109" i="8"/>
  <c r="Z131" i="8"/>
  <c r="Y157" i="8"/>
  <c r="P86" i="8"/>
  <c r="F78" i="7"/>
  <c r="AB68" i="8"/>
  <c r="Q68" i="8"/>
  <c r="G68" i="8"/>
  <c r="F118" i="8"/>
  <c r="P118" i="8"/>
  <c r="F24" i="13"/>
  <c r="E116" i="8"/>
  <c r="H116" i="8"/>
  <c r="S114" i="8"/>
  <c r="I20" i="13"/>
  <c r="R128" i="8"/>
  <c r="E128" i="8"/>
  <c r="I128" i="8"/>
  <c r="S115" i="8"/>
  <c r="I21" i="13"/>
  <c r="R115" i="8"/>
  <c r="H21" i="13"/>
  <c r="E15" i="13"/>
  <c r="R107" i="8"/>
  <c r="H13" i="13"/>
  <c r="E157" i="7"/>
  <c r="E153" i="7"/>
  <c r="E172" i="8"/>
  <c r="L172" i="8"/>
  <c r="AE157" i="8"/>
  <c r="AD157" i="8"/>
  <c r="AH157" i="8"/>
  <c r="E158" i="8"/>
  <c r="O137" i="8"/>
  <c r="AD137" i="8"/>
  <c r="AH137" i="8"/>
  <c r="AB132" i="8"/>
  <c r="P132" i="8"/>
  <c r="F92" i="7"/>
  <c r="E96" i="7"/>
  <c r="AE132" i="8"/>
  <c r="P135" i="8"/>
  <c r="F95" i="7"/>
  <c r="AD132" i="8"/>
  <c r="O132" i="8"/>
  <c r="S132" i="8"/>
  <c r="I92" i="7"/>
  <c r="R105" i="8"/>
  <c r="S105" i="8"/>
  <c r="Y101" i="8"/>
  <c r="I102" i="8"/>
  <c r="U102" i="8"/>
  <c r="Y94" i="8"/>
  <c r="D100" i="8"/>
  <c r="P91" i="8"/>
  <c r="F90" i="8"/>
  <c r="P90" i="8"/>
  <c r="F82" i="7"/>
  <c r="F81" i="7"/>
  <c r="S87" i="8"/>
  <c r="I79" i="7"/>
  <c r="D77" i="7"/>
  <c r="AE80" i="8"/>
  <c r="D72" i="7"/>
  <c r="S65" i="8"/>
  <c r="I64" i="7"/>
  <c r="F59" i="8"/>
  <c r="R57" i="8"/>
  <c r="H57" i="7"/>
  <c r="AE54" i="8"/>
  <c r="P52" i="8"/>
  <c r="F53" i="7"/>
  <c r="AE50" i="8"/>
  <c r="AD43" i="8"/>
  <c r="AE43" i="8"/>
  <c r="AB43" i="8"/>
  <c r="P43" i="8"/>
  <c r="F44" i="7"/>
  <c r="P45" i="8"/>
  <c r="F46" i="7"/>
  <c r="P42" i="8"/>
  <c r="F43" i="7"/>
  <c r="R41" i="8"/>
  <c r="H42" i="7"/>
  <c r="E42" i="7"/>
  <c r="S41" i="8"/>
  <c r="I42" i="7"/>
  <c r="P31" i="8"/>
  <c r="F32" i="7"/>
  <c r="E30" i="8"/>
  <c r="AE28" i="8"/>
  <c r="E26" i="7"/>
  <c r="S25" i="8"/>
  <c r="I26" i="7"/>
  <c r="R25" i="8"/>
  <c r="H26" i="7"/>
  <c r="AG15" i="8"/>
  <c r="O15" i="8"/>
  <c r="S15" i="8"/>
  <c r="I16" i="7"/>
  <c r="AE15" i="8"/>
  <c r="AB15" i="8"/>
  <c r="F15" i="8"/>
  <c r="P19" i="8"/>
  <c r="F20" i="7"/>
  <c r="F19" i="8"/>
  <c r="E20" i="7"/>
  <c r="U19" i="8"/>
  <c r="K20" i="7"/>
  <c r="E12" i="7"/>
  <c r="P13" i="8"/>
  <c r="F14" i="7"/>
  <c r="S97" i="8"/>
  <c r="I86" i="7"/>
  <c r="F26" i="17"/>
  <c r="AU94" i="8"/>
  <c r="AX94" i="8"/>
  <c r="F21" i="17"/>
  <c r="E95" i="8"/>
  <c r="S103" i="8"/>
  <c r="AL98" i="8"/>
  <c r="F27" i="15"/>
  <c r="AJ75" i="8"/>
  <c r="N94" i="8"/>
  <c r="D23" i="15"/>
  <c r="E78" i="8"/>
  <c r="H78" i="8"/>
  <c r="E71" i="8"/>
  <c r="L71" i="8"/>
  <c r="AM54" i="8"/>
  <c r="E49" i="7"/>
  <c r="F78" i="8"/>
  <c r="BI197" i="8"/>
  <c r="D197" i="8"/>
  <c r="BJ180" i="8"/>
  <c r="BA94" i="8"/>
  <c r="BI98" i="8"/>
  <c r="BG98" i="8"/>
  <c r="F97" i="8"/>
  <c r="BD89" i="8"/>
  <c r="BJ80" i="8"/>
  <c r="BC77" i="8"/>
  <c r="BI80" i="8"/>
  <c r="BA68" i="8"/>
  <c r="BD60" i="8"/>
  <c r="BJ54" i="8"/>
  <c r="BD54" i="8"/>
  <c r="BF50" i="8"/>
  <c r="E50" i="8"/>
  <c r="BF28" i="8"/>
  <c r="BD28" i="8"/>
  <c r="BI28" i="8"/>
  <c r="F42" i="8"/>
  <c r="BF23" i="8"/>
  <c r="BA23" i="8"/>
  <c r="BJ173" i="8"/>
  <c r="BI54" i="8"/>
  <c r="BI11" i="8"/>
  <c r="AP168" i="8"/>
  <c r="AO101" i="8"/>
  <c r="AP98" i="8"/>
  <c r="J71" i="8"/>
  <c r="K71" i="8"/>
  <c r="J198" i="8"/>
  <c r="J172" i="8"/>
  <c r="J158" i="8"/>
  <c r="L158" i="8"/>
  <c r="J144" i="8"/>
  <c r="U139" i="8"/>
  <c r="K99" i="7"/>
  <c r="J139" i="8"/>
  <c r="J136" i="8"/>
  <c r="J118" i="8"/>
  <c r="K118" i="8"/>
  <c r="U118" i="8"/>
  <c r="K24" i="13"/>
  <c r="U109" i="8"/>
  <c r="K15" i="13"/>
  <c r="V109" i="8"/>
  <c r="L15" i="13"/>
  <c r="V102" i="8"/>
  <c r="J95" i="8"/>
  <c r="J85" i="8"/>
  <c r="J75" i="7"/>
  <c r="V82" i="8"/>
  <c r="L74" i="7"/>
  <c r="U82" i="8"/>
  <c r="K74" i="7"/>
  <c r="J62" i="8"/>
  <c r="V52" i="8"/>
  <c r="L53" i="7"/>
  <c r="AG50" i="8"/>
  <c r="AH50" i="8"/>
  <c r="U51" i="8"/>
  <c r="K52" i="7"/>
  <c r="J51" i="8"/>
  <c r="V51" i="8"/>
  <c r="L52" i="7"/>
  <c r="T50" i="8"/>
  <c r="J51" i="7"/>
  <c r="J46" i="7"/>
  <c r="T23" i="8"/>
  <c r="V25" i="8"/>
  <c r="L26" i="7"/>
  <c r="J26" i="7"/>
  <c r="U25" i="8"/>
  <c r="K26" i="7"/>
  <c r="AH15" i="8"/>
  <c r="T15" i="8"/>
  <c r="D11" i="15"/>
  <c r="J16" i="7"/>
  <c r="BJ168" i="8"/>
  <c r="BJ98" i="8"/>
  <c r="BH77" i="8"/>
  <c r="AV75" i="8"/>
  <c r="J29" i="13"/>
  <c r="V118" i="8"/>
  <c r="L24" i="13"/>
  <c r="J20" i="13"/>
  <c r="J169" i="8"/>
  <c r="J88" i="8"/>
  <c r="V88" i="8"/>
  <c r="L80" i="7"/>
  <c r="U86" i="8"/>
  <c r="K78" i="7"/>
  <c r="J77" i="7"/>
  <c r="AH80" i="8"/>
  <c r="AF77" i="8"/>
  <c r="T80" i="8"/>
  <c r="J73" i="7"/>
  <c r="J66" i="8"/>
  <c r="J64" i="8"/>
  <c r="J63" i="8"/>
  <c r="U63" i="8"/>
  <c r="K62" i="7"/>
  <c r="AH54" i="8"/>
  <c r="AF53" i="8"/>
  <c r="T54" i="8"/>
  <c r="AG28" i="8"/>
  <c r="AF21" i="8"/>
  <c r="T21" i="8"/>
  <c r="T28" i="8"/>
  <c r="J23" i="8"/>
  <c r="J20" i="8"/>
  <c r="V20" i="8"/>
  <c r="L21" i="7"/>
  <c r="D101" i="7"/>
  <c r="S141" i="8"/>
  <c r="I101" i="7"/>
  <c r="P15" i="8"/>
  <c r="F16" i="7"/>
  <c r="J149" i="7"/>
  <c r="J194" i="8"/>
  <c r="V194" i="8"/>
  <c r="E140" i="7"/>
  <c r="R185" i="8"/>
  <c r="H140" i="7"/>
  <c r="E185" i="8"/>
  <c r="G155" i="8"/>
  <c r="J104" i="7"/>
  <c r="U144" i="8"/>
  <c r="K104" i="7"/>
  <c r="G98" i="7"/>
  <c r="E94" i="7"/>
  <c r="R134" i="8"/>
  <c r="H94" i="7"/>
  <c r="D29" i="7"/>
  <c r="D28" i="8"/>
  <c r="F63" i="8"/>
  <c r="F58" i="8"/>
  <c r="J40" i="8"/>
  <c r="R19" i="8"/>
  <c r="H20" i="7"/>
  <c r="S19" i="8"/>
  <c r="I20" i="7"/>
  <c r="J15" i="7"/>
  <c r="J55" i="7"/>
  <c r="J14" i="7"/>
  <c r="J199" i="8"/>
  <c r="J154" i="7"/>
  <c r="E149" i="7"/>
  <c r="R194" i="8"/>
  <c r="H149" i="7"/>
  <c r="E146" i="7"/>
  <c r="E191" i="8"/>
  <c r="R191" i="8"/>
  <c r="H146" i="7"/>
  <c r="P125" i="8"/>
  <c r="F30" i="13"/>
  <c r="J123" i="8"/>
  <c r="K123" i="8"/>
  <c r="G117" i="8"/>
  <c r="G23" i="13"/>
  <c r="U13" i="8"/>
  <c r="K14" i="7"/>
  <c r="F201" i="8"/>
  <c r="S199" i="8"/>
  <c r="I154" i="7"/>
  <c r="E116" i="7"/>
  <c r="H87" i="8"/>
  <c r="E133" i="7"/>
  <c r="R178" i="8"/>
  <c r="H133" i="7"/>
  <c r="G106" i="7"/>
  <c r="G148" i="8"/>
  <c r="D105" i="7"/>
  <c r="D145" i="8"/>
  <c r="I145" i="8"/>
  <c r="S145" i="8"/>
  <c r="I105" i="7"/>
  <c r="V142" i="8"/>
  <c r="J142" i="8"/>
  <c r="V97" i="8"/>
  <c r="L86" i="7"/>
  <c r="J86" i="7"/>
  <c r="F45" i="8"/>
  <c r="D37" i="7"/>
  <c r="D36" i="8"/>
  <c r="I36" i="8"/>
  <c r="D27" i="7"/>
  <c r="D26" i="8"/>
  <c r="R48" i="8"/>
  <c r="H49" i="7"/>
  <c r="R65" i="8"/>
  <c r="H64" i="7"/>
  <c r="K69" i="8"/>
  <c r="G192" i="8"/>
  <c r="AB180" i="8"/>
  <c r="E131" i="7"/>
  <c r="R174" i="8"/>
  <c r="H131" i="7"/>
  <c r="D124" i="7"/>
  <c r="D166" i="8"/>
  <c r="I166" i="8"/>
  <c r="S166" i="8"/>
  <c r="I124" i="7"/>
  <c r="E149" i="8"/>
  <c r="K149" i="8"/>
  <c r="U149" i="8"/>
  <c r="C99" i="7"/>
  <c r="C139" i="8"/>
  <c r="D95" i="7"/>
  <c r="D135" i="8"/>
  <c r="E75" i="7"/>
  <c r="C65" i="7"/>
  <c r="C66" i="8"/>
  <c r="K61" i="8"/>
  <c r="L61" i="8"/>
  <c r="D35" i="7"/>
  <c r="D34" i="8"/>
  <c r="C28" i="7"/>
  <c r="C27" i="8"/>
  <c r="E93" i="8"/>
  <c r="H93" i="8"/>
  <c r="D44" i="7"/>
  <c r="D43" i="8"/>
  <c r="K85" i="8"/>
  <c r="E198" i="8"/>
  <c r="G157" i="7"/>
  <c r="G51" i="8"/>
  <c r="J57" i="8"/>
  <c r="V85" i="8"/>
  <c r="L77" i="7"/>
  <c r="R202" i="8"/>
  <c r="H157" i="7"/>
  <c r="P85" i="8"/>
  <c r="F77" i="7"/>
  <c r="J97" i="8"/>
  <c r="U159" i="8"/>
  <c r="K117" i="7"/>
  <c r="S201" i="8"/>
  <c r="I156" i="7"/>
  <c r="R195" i="8"/>
  <c r="H150" i="7"/>
  <c r="F192" i="8"/>
  <c r="E142" i="7"/>
  <c r="R187" i="8"/>
  <c r="H142" i="7"/>
  <c r="E138" i="7"/>
  <c r="R183" i="8"/>
  <c r="H138" i="7"/>
  <c r="G181" i="8"/>
  <c r="O175" i="8"/>
  <c r="E176" i="8"/>
  <c r="E175" i="8"/>
  <c r="R176" i="8"/>
  <c r="R175" i="8"/>
  <c r="H132" i="7"/>
  <c r="G92" i="7"/>
  <c r="G132" i="8"/>
  <c r="D16" i="13"/>
  <c r="D110" i="8"/>
  <c r="I110" i="8"/>
  <c r="D72" i="8"/>
  <c r="P39" i="8"/>
  <c r="F40" i="7"/>
  <c r="D36" i="7"/>
  <c r="S35" i="8"/>
  <c r="I36" i="7"/>
  <c r="V112" i="8"/>
  <c r="L18" i="13"/>
  <c r="V105" i="8"/>
  <c r="V69" i="8"/>
  <c r="L67" i="7"/>
  <c r="L66" i="7"/>
  <c r="F67" i="8"/>
  <c r="P57" i="8"/>
  <c r="F57" i="7"/>
  <c r="D57" i="8"/>
  <c r="D54" i="8"/>
  <c r="F33" i="8"/>
  <c r="R30" i="8"/>
  <c r="H31" i="7"/>
  <c r="D18" i="8"/>
  <c r="U16" i="8"/>
  <c r="K17" i="7"/>
  <c r="E181" i="8"/>
  <c r="BM106" i="8"/>
  <c r="BL106" i="8"/>
  <c r="U112" i="8"/>
  <c r="K18" i="13"/>
  <c r="U105" i="8"/>
  <c r="I105" i="8"/>
  <c r="V41" i="8"/>
  <c r="L42" i="7"/>
  <c r="P33" i="8"/>
  <c r="F34" i="7"/>
  <c r="L29" i="8"/>
  <c r="P185" i="8"/>
  <c r="F140" i="7"/>
  <c r="G183" i="8"/>
  <c r="U170" i="8"/>
  <c r="D168" i="8"/>
  <c r="U150" i="8"/>
  <c r="R148" i="8"/>
  <c r="H106" i="7"/>
  <c r="C97" i="8"/>
  <c r="P84" i="8"/>
  <c r="F76" i="7"/>
  <c r="D84" i="8"/>
  <c r="G83" i="8"/>
  <c r="R73" i="8"/>
  <c r="C65" i="8"/>
  <c r="C58" i="8"/>
  <c r="C48" i="8"/>
  <c r="D20" i="8"/>
  <c r="J29" i="7"/>
  <c r="D152" i="7"/>
  <c r="J144" i="7"/>
  <c r="V189" i="8"/>
  <c r="J189" i="8"/>
  <c r="AT186" i="8"/>
  <c r="O186" i="8"/>
  <c r="U186" i="8"/>
  <c r="AW186" i="8"/>
  <c r="G23" i="17"/>
  <c r="F91" i="8"/>
  <c r="N10" i="8"/>
  <c r="R91" i="8"/>
  <c r="C157" i="7"/>
  <c r="C202" i="8"/>
  <c r="BG197" i="8"/>
  <c r="BF197" i="8"/>
  <c r="BA197" i="8"/>
  <c r="Q190" i="8"/>
  <c r="G190" i="8"/>
  <c r="AB190" i="8"/>
  <c r="P190" i="8"/>
  <c r="F145" i="7"/>
  <c r="Q193" i="8"/>
  <c r="G148" i="7"/>
  <c r="AB193" i="8"/>
  <c r="P175" i="8"/>
  <c r="F132" i="7"/>
  <c r="L181" i="8"/>
  <c r="L46" i="8"/>
  <c r="E201" i="8"/>
  <c r="D153" i="7"/>
  <c r="D198" i="8"/>
  <c r="S198" i="8"/>
  <c r="I153" i="7"/>
  <c r="C152" i="7"/>
  <c r="C197" i="8"/>
  <c r="AE193" i="8"/>
  <c r="N193" i="8"/>
  <c r="E143" i="7"/>
  <c r="E188" i="8"/>
  <c r="R188" i="8"/>
  <c r="H143" i="7"/>
  <c r="H177" i="8"/>
  <c r="E132" i="7"/>
  <c r="U175" i="8"/>
  <c r="K132" i="7"/>
  <c r="AM173" i="8"/>
  <c r="AJ167" i="8"/>
  <c r="O173" i="8"/>
  <c r="AB173" i="8"/>
  <c r="E160" i="8"/>
  <c r="U160" i="8"/>
  <c r="K118" i="7"/>
  <c r="Y197" i="8"/>
  <c r="E151" i="7"/>
  <c r="R196" i="8"/>
  <c r="H151" i="7"/>
  <c r="E196" i="8"/>
  <c r="BD193" i="8"/>
  <c r="BI193" i="8"/>
  <c r="G146" i="7"/>
  <c r="G191" i="8"/>
  <c r="BA190" i="8"/>
  <c r="BG190" i="8"/>
  <c r="AG186" i="8"/>
  <c r="T186" i="8"/>
  <c r="J186" i="8"/>
  <c r="AH186" i="8"/>
  <c r="D132" i="7"/>
  <c r="S175" i="8"/>
  <c r="I132" i="7"/>
  <c r="AS167" i="8"/>
  <c r="J180" i="8"/>
  <c r="R201" i="8"/>
  <c r="H156" i="7"/>
  <c r="D201" i="8"/>
  <c r="I201" i="8"/>
  <c r="AO197" i="8"/>
  <c r="U196" i="8"/>
  <c r="D151" i="7"/>
  <c r="D196" i="8"/>
  <c r="I196" i="8"/>
  <c r="D150" i="7"/>
  <c r="D195" i="8"/>
  <c r="I195" i="8"/>
  <c r="F194" i="8"/>
  <c r="BA193" i="8"/>
  <c r="T193" i="8"/>
  <c r="AH193" i="8"/>
  <c r="E144" i="7"/>
  <c r="R189" i="8"/>
  <c r="H144" i="7"/>
  <c r="E189" i="8"/>
  <c r="N186" i="8"/>
  <c r="Y186" i="8"/>
  <c r="AD186" i="8"/>
  <c r="AE186" i="8"/>
  <c r="R181" i="8"/>
  <c r="H136" i="7"/>
  <c r="AW180" i="8"/>
  <c r="AD180" i="8"/>
  <c r="D178" i="8"/>
  <c r="I178" i="8"/>
  <c r="R177" i="8"/>
  <c r="F177" i="8"/>
  <c r="D176" i="8"/>
  <c r="AB175" i="8"/>
  <c r="Q175" i="8"/>
  <c r="G132" i="7"/>
  <c r="BD168" i="8"/>
  <c r="AY167" i="8"/>
  <c r="Z167" i="8"/>
  <c r="G166" i="8"/>
  <c r="BA165" i="8"/>
  <c r="AO165" i="8"/>
  <c r="AD165" i="8"/>
  <c r="O165" i="8"/>
  <c r="S164" i="8"/>
  <c r="I122" i="7"/>
  <c r="F163" i="8"/>
  <c r="S162" i="8"/>
  <c r="I120" i="7"/>
  <c r="BG160" i="8"/>
  <c r="AB160" i="8"/>
  <c r="F160" i="8"/>
  <c r="M160" i="8"/>
  <c r="C118" i="7"/>
  <c r="J156" i="8"/>
  <c r="S155" i="8"/>
  <c r="I113" i="7"/>
  <c r="G154" i="8"/>
  <c r="BD153" i="8"/>
  <c r="N153" i="8"/>
  <c r="E152" i="8"/>
  <c r="V151" i="8"/>
  <c r="J151" i="8"/>
  <c r="BG150" i="8"/>
  <c r="AB150" i="8"/>
  <c r="P150" i="8"/>
  <c r="F108" i="7"/>
  <c r="N150" i="8"/>
  <c r="O145" i="8"/>
  <c r="E105" i="7"/>
  <c r="S144" i="8"/>
  <c r="I104" i="7"/>
  <c r="BA143" i="8"/>
  <c r="AF143" i="8"/>
  <c r="AG143" i="8"/>
  <c r="AA143" i="8"/>
  <c r="M143" i="8"/>
  <c r="BB131" i="8"/>
  <c r="G96" i="7"/>
  <c r="G136" i="8"/>
  <c r="AT132" i="8"/>
  <c r="AS131" i="8"/>
  <c r="AW132" i="8"/>
  <c r="C23" i="15"/>
  <c r="AL89" i="8"/>
  <c r="AO89" i="8"/>
  <c r="G78" i="7"/>
  <c r="G86" i="8"/>
  <c r="C77" i="7"/>
  <c r="C85" i="8"/>
  <c r="BE77" i="8"/>
  <c r="BE75" i="8"/>
  <c r="D74" i="8"/>
  <c r="I74" i="8"/>
  <c r="S74" i="8"/>
  <c r="C50" i="7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G141" i="7"/>
  <c r="S185" i="8"/>
  <c r="I140" i="7"/>
  <c r="H185" i="8"/>
  <c r="E183" i="8"/>
  <c r="P182" i="8"/>
  <c r="F137" i="7"/>
  <c r="U181" i="8"/>
  <c r="K136" i="7"/>
  <c r="D181" i="8"/>
  <c r="I181" i="8"/>
  <c r="Y180" i="8"/>
  <c r="M180" i="8"/>
  <c r="G179" i="8"/>
  <c r="P178" i="8"/>
  <c r="F133" i="7"/>
  <c r="U174" i="8"/>
  <c r="K131" i="7"/>
  <c r="P174" i="8"/>
  <c r="F131" i="7"/>
  <c r="G174" i="8"/>
  <c r="BD173" i="8"/>
  <c r="AN173" i="8"/>
  <c r="AP173" i="8"/>
  <c r="AF173" i="8"/>
  <c r="X173" i="8"/>
  <c r="J170" i="8"/>
  <c r="BG168" i="8"/>
  <c r="Y168" i="8"/>
  <c r="X167" i="8"/>
  <c r="BD165" i="8"/>
  <c r="AG165" i="8"/>
  <c r="R165" i="8"/>
  <c r="H123" i="7"/>
  <c r="G162" i="8"/>
  <c r="BJ160" i="8"/>
  <c r="BF160" i="8"/>
  <c r="AE160" i="8"/>
  <c r="V160" i="8"/>
  <c r="L118" i="7"/>
  <c r="Q160" i="8"/>
  <c r="G160" i="8"/>
  <c r="J160" i="8"/>
  <c r="N157" i="8"/>
  <c r="D157" i="8"/>
  <c r="G156" i="8"/>
  <c r="J155" i="8"/>
  <c r="L155" i="8"/>
  <c r="D154" i="8"/>
  <c r="BG153" i="8"/>
  <c r="M153" i="8"/>
  <c r="C111" i="7"/>
  <c r="R152" i="8"/>
  <c r="H110" i="7"/>
  <c r="F151" i="8"/>
  <c r="BF150" i="8"/>
  <c r="AE150" i="8"/>
  <c r="Q150" i="8"/>
  <c r="G108" i="7"/>
  <c r="F148" i="8"/>
  <c r="AH145" i="8"/>
  <c r="AD145" i="8"/>
  <c r="T145" i="8"/>
  <c r="J145" i="8"/>
  <c r="D144" i="8"/>
  <c r="I144" i="8"/>
  <c r="BI143" i="8"/>
  <c r="BD143" i="8"/>
  <c r="AL143" i="8"/>
  <c r="AE143" i="8"/>
  <c r="Q143" i="8"/>
  <c r="BD140" i="8"/>
  <c r="BI140" i="8"/>
  <c r="AW140" i="8"/>
  <c r="BE131" i="8"/>
  <c r="BA137" i="8"/>
  <c r="AW137" i="8"/>
  <c r="C20" i="13"/>
  <c r="C114" i="8"/>
  <c r="D29" i="17"/>
  <c r="AU101" i="8"/>
  <c r="G29" i="17"/>
  <c r="AT94" i="8"/>
  <c r="M94" i="8"/>
  <c r="AE91" i="8"/>
  <c r="G21" i="17"/>
  <c r="D71" i="7"/>
  <c r="D78" i="8"/>
  <c r="AR75" i="8"/>
  <c r="U74" i="8"/>
  <c r="J74" i="8"/>
  <c r="L74" i="8"/>
  <c r="V74" i="8"/>
  <c r="AU60" i="8"/>
  <c r="AR53" i="8"/>
  <c r="D194" i="8"/>
  <c r="I194" i="8"/>
  <c r="AD193" i="8"/>
  <c r="O193" i="8"/>
  <c r="D192" i="8"/>
  <c r="I192" i="8"/>
  <c r="S191" i="8"/>
  <c r="I146" i="7"/>
  <c r="BF190" i="8"/>
  <c r="AE190" i="8"/>
  <c r="N190" i="8"/>
  <c r="S187" i="8"/>
  <c r="I142" i="7"/>
  <c r="E187" i="8"/>
  <c r="L187" i="8"/>
  <c r="V184" i="8"/>
  <c r="R184" i="8"/>
  <c r="H139" i="7"/>
  <c r="E184" i="8"/>
  <c r="D183" i="8"/>
  <c r="I183" i="8"/>
  <c r="S182" i="8"/>
  <c r="I137" i="7"/>
  <c r="E182" i="8"/>
  <c r="I182" i="8"/>
  <c r="H181" i="8"/>
  <c r="C181" i="8"/>
  <c r="Q180" i="8"/>
  <c r="R179" i="8"/>
  <c r="H134" i="7"/>
  <c r="E179" i="8"/>
  <c r="S178" i="8"/>
  <c r="I133" i="7"/>
  <c r="H178" i="8"/>
  <c r="AD175" i="8"/>
  <c r="S176" i="8"/>
  <c r="H176" i="8"/>
  <c r="AE175" i="8"/>
  <c r="E174" i="8"/>
  <c r="W173" i="8"/>
  <c r="M173" i="8"/>
  <c r="C130" i="7"/>
  <c r="V170" i="8"/>
  <c r="L128" i="7"/>
  <c r="F170" i="8"/>
  <c r="S169" i="8"/>
  <c r="I127" i="7"/>
  <c r="D169" i="8"/>
  <c r="BF168" i="8"/>
  <c r="AW168" i="8"/>
  <c r="M168" i="8"/>
  <c r="C126" i="7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AD160" i="8"/>
  <c r="Y160" i="8"/>
  <c r="C159" i="8"/>
  <c r="M157" i="8"/>
  <c r="C115" i="7"/>
  <c r="BF153" i="8"/>
  <c r="Q153" i="8"/>
  <c r="G111" i="7"/>
  <c r="BA150" i="8"/>
  <c r="F142" i="8"/>
  <c r="AL140" i="8"/>
  <c r="AL137" i="8"/>
  <c r="C137" i="8"/>
  <c r="P107" i="8"/>
  <c r="F13" i="13"/>
  <c r="D23" i="17"/>
  <c r="F22" i="17"/>
  <c r="F21" i="15"/>
  <c r="G20" i="15"/>
  <c r="J76" i="7"/>
  <c r="J84" i="8"/>
  <c r="H67" i="8"/>
  <c r="K67" i="8"/>
  <c r="AD54" i="8"/>
  <c r="AG54" i="8"/>
  <c r="G35" i="7"/>
  <c r="G34" i="8"/>
  <c r="AL21" i="8"/>
  <c r="L23" i="7"/>
  <c r="AO21" i="8"/>
  <c r="G189" i="8"/>
  <c r="D187" i="8"/>
  <c r="U184" i="8"/>
  <c r="J184" i="8"/>
  <c r="S183" i="8"/>
  <c r="I138" i="7"/>
  <c r="D182" i="8"/>
  <c r="O180" i="8"/>
  <c r="D174" i="8"/>
  <c r="I174" i="8"/>
  <c r="AL173" i="8"/>
  <c r="N143" i="8"/>
  <c r="O140" i="8"/>
  <c r="R140" i="8"/>
  <c r="H100" i="7"/>
  <c r="F140" i="8"/>
  <c r="N137" i="8"/>
  <c r="AE137" i="8"/>
  <c r="F134" i="8"/>
  <c r="P134" i="8"/>
  <c r="F94" i="7"/>
  <c r="M132" i="8"/>
  <c r="W131" i="8"/>
  <c r="AY131" i="8"/>
  <c r="F125" i="8"/>
  <c r="J30" i="13"/>
  <c r="J125" i="8"/>
  <c r="D109" i="8"/>
  <c r="D28" i="17"/>
  <c r="AU98" i="8"/>
  <c r="AK77" i="8"/>
  <c r="AL77" i="8"/>
  <c r="AJ68" i="8"/>
  <c r="N70" i="8"/>
  <c r="D39" i="7"/>
  <c r="D38" i="8"/>
  <c r="BA140" i="8"/>
  <c r="J133" i="8"/>
  <c r="AP132" i="8"/>
  <c r="AL132" i="8"/>
  <c r="X131" i="8"/>
  <c r="D127" i="8"/>
  <c r="J120" i="8"/>
  <c r="P112" i="8"/>
  <c r="F18" i="13"/>
  <c r="G17" i="13"/>
  <c r="C108" i="8"/>
  <c r="C107" i="8"/>
  <c r="M101" i="8"/>
  <c r="C28" i="17"/>
  <c r="C23" i="17"/>
  <c r="AC89" i="8"/>
  <c r="F20" i="15"/>
  <c r="C71" i="7"/>
  <c r="C78" i="8"/>
  <c r="G57" i="8"/>
  <c r="BB53" i="8"/>
  <c r="AW50" i="8"/>
  <c r="AX50" i="8"/>
  <c r="D49" i="7"/>
  <c r="D48" i="8"/>
  <c r="S48" i="8"/>
  <c r="I49" i="7"/>
  <c r="BI47" i="8"/>
  <c r="BJ47" i="8"/>
  <c r="N47" i="8"/>
  <c r="D48" i="7"/>
  <c r="D47" i="7"/>
  <c r="S46" i="8"/>
  <c r="I47" i="7"/>
  <c r="N37" i="8"/>
  <c r="E34" i="7"/>
  <c r="E33" i="8"/>
  <c r="K33" i="8"/>
  <c r="S33" i="8"/>
  <c r="I34" i="7"/>
  <c r="AT28" i="8"/>
  <c r="AT37" i="8"/>
  <c r="AW28" i="8"/>
  <c r="D28" i="7"/>
  <c r="D27" i="8"/>
  <c r="AT23" i="8"/>
  <c r="AP21" i="8"/>
  <c r="AN10" i="8"/>
  <c r="P141" i="8"/>
  <c r="F101" i="7"/>
  <c r="G141" i="8"/>
  <c r="BG137" i="8"/>
  <c r="I16" i="27"/>
  <c r="H16" i="27" s="1"/>
  <c r="S135" i="8"/>
  <c r="I95" i="7"/>
  <c r="U134" i="8"/>
  <c r="V133" i="8"/>
  <c r="G133" i="8"/>
  <c r="Y132" i="8"/>
  <c r="N132" i="8"/>
  <c r="AK131" i="8"/>
  <c r="C123" i="8"/>
  <c r="C122" i="8"/>
  <c r="V120" i="8"/>
  <c r="L26" i="13"/>
  <c r="G118" i="8"/>
  <c r="E112" i="8"/>
  <c r="E111" i="8"/>
  <c r="AT101" i="8"/>
  <c r="F29" i="17"/>
  <c r="F99" i="8"/>
  <c r="P99" i="8"/>
  <c r="C27" i="15"/>
  <c r="M98" i="8"/>
  <c r="M91" i="8"/>
  <c r="C91" i="8"/>
  <c r="X89" i="8"/>
  <c r="C88" i="8"/>
  <c r="G16" i="15"/>
  <c r="AI77" i="8"/>
  <c r="N80" i="8"/>
  <c r="Y80" i="8"/>
  <c r="D13" i="17"/>
  <c r="Z77" i="8"/>
  <c r="H73" i="8"/>
  <c r="AO60" i="8"/>
  <c r="AP60" i="8"/>
  <c r="AN53" i="8"/>
  <c r="G47" i="7"/>
  <c r="G46" i="8"/>
  <c r="E38" i="7"/>
  <c r="E37" i="8"/>
  <c r="U37" i="8"/>
  <c r="J34" i="7"/>
  <c r="V33" i="8"/>
  <c r="G31" i="7"/>
  <c r="G30" i="8"/>
  <c r="C31" i="7"/>
  <c r="C30" i="8"/>
  <c r="Y23" i="8"/>
  <c r="N23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R59" i="8"/>
  <c r="H59" i="7"/>
  <c r="AS53" i="8"/>
  <c r="AX53" i="8"/>
  <c r="M54" i="8"/>
  <c r="W53" i="8"/>
  <c r="N50" i="8"/>
  <c r="C42" i="7"/>
  <c r="C41" i="8"/>
  <c r="J38" i="7"/>
  <c r="P35" i="8"/>
  <c r="F36" i="7"/>
  <c r="Q28" i="8"/>
  <c r="C27" i="7"/>
  <c r="C26" i="8"/>
  <c r="Q23" i="8"/>
  <c r="AC21" i="8"/>
  <c r="D20" i="7"/>
  <c r="D19" i="8"/>
  <c r="AV68" i="8"/>
  <c r="M70" i="8"/>
  <c r="C70" i="8"/>
  <c r="Y68" i="8"/>
  <c r="D66" i="8"/>
  <c r="D65" i="7"/>
  <c r="C63" i="8"/>
  <c r="Q54" i="8"/>
  <c r="G55" i="7"/>
  <c r="AQ53" i="8"/>
  <c r="AC53" i="8"/>
  <c r="AP50" i="8"/>
  <c r="G49" i="8"/>
  <c r="BG47" i="8"/>
  <c r="AQ9" i="8"/>
  <c r="AG47" i="8"/>
  <c r="D45" i="8"/>
  <c r="I45" i="8"/>
  <c r="AP37" i="8"/>
  <c r="C31" i="8"/>
  <c r="O28" i="8"/>
  <c r="R28" i="8"/>
  <c r="H29" i="7"/>
  <c r="E18" i="7"/>
  <c r="U17" i="8"/>
  <c r="K18" i="7"/>
  <c r="N15" i="8"/>
  <c r="Y15" i="8"/>
  <c r="C14" i="7"/>
  <c r="C13" i="8"/>
  <c r="AH11" i="8"/>
  <c r="E16" i="17"/>
  <c r="E16" i="15"/>
  <c r="AN77" i="8"/>
  <c r="AN75" i="8"/>
  <c r="V73" i="8"/>
  <c r="Y60" i="8"/>
  <c r="N60" i="8"/>
  <c r="C57" i="8"/>
  <c r="AU54" i="8"/>
  <c r="Y54" i="8"/>
  <c r="N54" i="8"/>
  <c r="BE53" i="8"/>
  <c r="AJ53" i="8"/>
  <c r="Z53" i="8"/>
  <c r="D49" i="8"/>
  <c r="S45" i="8"/>
  <c r="I46" i="7"/>
  <c r="M43" i="8"/>
  <c r="AO37" i="8"/>
  <c r="P37" i="8"/>
  <c r="F38" i="7"/>
  <c r="G36" i="8"/>
  <c r="R35" i="8"/>
  <c r="H36" i="7"/>
  <c r="E36" i="7"/>
  <c r="D35" i="8"/>
  <c r="D33" i="8"/>
  <c r="I33" i="8"/>
  <c r="G32" i="8"/>
  <c r="F31" i="8"/>
  <c r="G27" i="8"/>
  <c r="BB21" i="8"/>
  <c r="AO23" i="8"/>
  <c r="AR9" i="8"/>
  <c r="AU10" i="8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C24" i="7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AE11" i="8"/>
  <c r="Y11" i="8"/>
  <c r="N11" i="8"/>
  <c r="BB10" i="8"/>
  <c r="BD80" i="8"/>
  <c r="K142" i="8"/>
  <c r="K187" i="8"/>
  <c r="F196" i="8"/>
  <c r="L194" i="8"/>
  <c r="F193" i="8"/>
  <c r="L192" i="8"/>
  <c r="J140" i="7"/>
  <c r="J185" i="8"/>
  <c r="U185" i="8"/>
  <c r="J138" i="7"/>
  <c r="U183" i="8"/>
  <c r="J183" i="8"/>
  <c r="V183" i="8"/>
  <c r="G135" i="7"/>
  <c r="G180" i="8"/>
  <c r="G173" i="8"/>
  <c r="D128" i="7"/>
  <c r="S170" i="8"/>
  <c r="I128" i="7"/>
  <c r="D170" i="8"/>
  <c r="I170" i="8"/>
  <c r="J166" i="8"/>
  <c r="V166" i="8"/>
  <c r="J164" i="8"/>
  <c r="V164" i="8"/>
  <c r="E113" i="7"/>
  <c r="E155" i="8"/>
  <c r="U155" i="8"/>
  <c r="G110" i="7"/>
  <c r="G152" i="8"/>
  <c r="G150" i="8"/>
  <c r="G100" i="7"/>
  <c r="G140" i="8"/>
  <c r="E123" i="8"/>
  <c r="E122" i="8"/>
  <c r="E28" i="13"/>
  <c r="R123" i="8"/>
  <c r="H28" i="13"/>
  <c r="E26" i="13"/>
  <c r="U120" i="8"/>
  <c r="K26" i="13"/>
  <c r="R120" i="8"/>
  <c r="H26" i="13"/>
  <c r="S99" i="8"/>
  <c r="D99" i="8"/>
  <c r="C79" i="7"/>
  <c r="C87" i="8"/>
  <c r="C76" i="7"/>
  <c r="C84" i="8"/>
  <c r="C80" i="8"/>
  <c r="E36" i="8"/>
  <c r="V36" i="8"/>
  <c r="E37" i="7"/>
  <c r="R36" i="8"/>
  <c r="H37" i="7"/>
  <c r="S36" i="8"/>
  <c r="I37" i="7"/>
  <c r="U154" i="8"/>
  <c r="K112" i="7"/>
  <c r="R50" i="8"/>
  <c r="H51" i="7"/>
  <c r="C51" i="7"/>
  <c r="C50" i="8"/>
  <c r="J152" i="7"/>
  <c r="J146" i="7"/>
  <c r="U191" i="8"/>
  <c r="J191" i="8"/>
  <c r="V191" i="8"/>
  <c r="G182" i="8"/>
  <c r="F179" i="8"/>
  <c r="J131" i="7"/>
  <c r="V174" i="8"/>
  <c r="L131" i="7"/>
  <c r="J174" i="8"/>
  <c r="H174" i="8"/>
  <c r="R170" i="8"/>
  <c r="H128" i="7"/>
  <c r="H170" i="8"/>
  <c r="G169" i="8"/>
  <c r="K163" i="8"/>
  <c r="F162" i="8"/>
  <c r="D119" i="7"/>
  <c r="S161" i="8"/>
  <c r="I119" i="7"/>
  <c r="G118" i="7"/>
  <c r="D116" i="7"/>
  <c r="D158" i="8"/>
  <c r="D114" i="7"/>
  <c r="D156" i="8"/>
  <c r="I156" i="8"/>
  <c r="G107" i="7"/>
  <c r="G149" i="8"/>
  <c r="G104" i="7"/>
  <c r="G144" i="8"/>
  <c r="D103" i="7"/>
  <c r="S143" i="8"/>
  <c r="I103" i="7"/>
  <c r="D143" i="8"/>
  <c r="I143" i="8"/>
  <c r="D31" i="13"/>
  <c r="D126" i="8"/>
  <c r="I112" i="8"/>
  <c r="D111" i="8"/>
  <c r="D17" i="13"/>
  <c r="R111" i="8"/>
  <c r="H17" i="13"/>
  <c r="N89" i="8"/>
  <c r="D82" i="7"/>
  <c r="D81" i="7"/>
  <c r="F52" i="8"/>
  <c r="V49" i="8"/>
  <c r="L50" i="7"/>
  <c r="P202" i="8"/>
  <c r="F157" i="7"/>
  <c r="G154" i="7"/>
  <c r="G199" i="8"/>
  <c r="J142" i="7"/>
  <c r="U187" i="8"/>
  <c r="V187" i="8"/>
  <c r="J176" i="8"/>
  <c r="K176" i="8"/>
  <c r="E122" i="7"/>
  <c r="U164" i="8"/>
  <c r="E164" i="8"/>
  <c r="R164" i="8"/>
  <c r="H122" i="7"/>
  <c r="R138" i="8"/>
  <c r="H98" i="7"/>
  <c r="V138" i="8"/>
  <c r="L98" i="7"/>
  <c r="E98" i="7"/>
  <c r="E138" i="8"/>
  <c r="U138" i="8"/>
  <c r="K98" i="7"/>
  <c r="S124" i="8"/>
  <c r="I29" i="13"/>
  <c r="R124" i="8"/>
  <c r="H29" i="13"/>
  <c r="D124" i="8"/>
  <c r="F87" i="8"/>
  <c r="E57" i="7"/>
  <c r="S57" i="8"/>
  <c r="I57" i="7"/>
  <c r="E57" i="8"/>
  <c r="I57" i="8"/>
  <c r="V57" i="8"/>
  <c r="L57" i="7"/>
  <c r="J117" i="8"/>
  <c r="U50" i="8"/>
  <c r="K51" i="7"/>
  <c r="U57" i="8"/>
  <c r="K57" i="7"/>
  <c r="V154" i="8"/>
  <c r="L112" i="7"/>
  <c r="S50" i="8"/>
  <c r="I51" i="7"/>
  <c r="S123" i="8"/>
  <c r="I28" i="13"/>
  <c r="F28" i="17"/>
  <c r="E91" i="8"/>
  <c r="I91" i="8"/>
  <c r="S11" i="8"/>
  <c r="I12" i="7"/>
  <c r="J156" i="7"/>
  <c r="J201" i="8"/>
  <c r="V201" i="8"/>
  <c r="L156" i="7"/>
  <c r="P201" i="8"/>
  <c r="F156" i="7"/>
  <c r="G151" i="7"/>
  <c r="G196" i="8"/>
  <c r="F195" i="8"/>
  <c r="G193" i="8"/>
  <c r="J145" i="7"/>
  <c r="J190" i="8"/>
  <c r="V190" i="8"/>
  <c r="F188" i="8"/>
  <c r="F184" i="8"/>
  <c r="F183" i="8"/>
  <c r="J134" i="7"/>
  <c r="U177" i="8"/>
  <c r="J177" i="8"/>
  <c r="D129" i="7"/>
  <c r="S172" i="8"/>
  <c r="I129" i="7"/>
  <c r="G128" i="7"/>
  <c r="G170" i="8"/>
  <c r="R169" i="8"/>
  <c r="H127" i="7"/>
  <c r="E169" i="8"/>
  <c r="E127" i="7"/>
  <c r="F166" i="8"/>
  <c r="G123" i="7"/>
  <c r="G165" i="8"/>
  <c r="L163" i="8"/>
  <c r="P162" i="8"/>
  <c r="F120" i="7"/>
  <c r="R161" i="8"/>
  <c r="H119" i="7"/>
  <c r="D161" i="8"/>
  <c r="E118" i="7"/>
  <c r="R160" i="8"/>
  <c r="H118" i="7"/>
  <c r="L160" i="8"/>
  <c r="V159" i="8"/>
  <c r="L117" i="7"/>
  <c r="J159" i="8"/>
  <c r="J117" i="7"/>
  <c r="R159" i="8"/>
  <c r="H117" i="7"/>
  <c r="S158" i="8"/>
  <c r="I116" i="7"/>
  <c r="R156" i="8"/>
  <c r="H114" i="7"/>
  <c r="P155" i="8"/>
  <c r="F113" i="7"/>
  <c r="R155" i="8"/>
  <c r="H113" i="7"/>
  <c r="F155" i="8"/>
  <c r="D111" i="7"/>
  <c r="L152" i="8"/>
  <c r="D110" i="7"/>
  <c r="S152" i="8"/>
  <c r="I110" i="7"/>
  <c r="G109" i="7"/>
  <c r="G151" i="8"/>
  <c r="E107" i="7"/>
  <c r="R149" i="8"/>
  <c r="H107" i="7"/>
  <c r="L149" i="8"/>
  <c r="C21" i="13"/>
  <c r="R113" i="8"/>
  <c r="H19" i="13"/>
  <c r="U113" i="8"/>
  <c r="K19" i="13"/>
  <c r="G18" i="13"/>
  <c r="G112" i="8"/>
  <c r="C18" i="13"/>
  <c r="C112" i="8"/>
  <c r="C111" i="8"/>
  <c r="R104" i="8"/>
  <c r="E104" i="8"/>
  <c r="H102" i="8"/>
  <c r="G17" i="17"/>
  <c r="J143" i="7"/>
  <c r="U188" i="8"/>
  <c r="J188" i="8"/>
  <c r="V188" i="8"/>
  <c r="F142" i="7"/>
  <c r="F187" i="8"/>
  <c r="P180" i="8"/>
  <c r="F135" i="7"/>
  <c r="J178" i="8"/>
  <c r="V178" i="8"/>
  <c r="AL175" i="8"/>
  <c r="E124" i="7"/>
  <c r="E166" i="8"/>
  <c r="U166" i="8"/>
  <c r="R166" i="8"/>
  <c r="H124" i="7"/>
  <c r="D123" i="7"/>
  <c r="S165" i="8"/>
  <c r="I123" i="7"/>
  <c r="D165" i="8"/>
  <c r="I165" i="8"/>
  <c r="D121" i="7"/>
  <c r="D163" i="8"/>
  <c r="I163" i="8"/>
  <c r="G159" i="8"/>
  <c r="E102" i="7"/>
  <c r="U142" i="8"/>
  <c r="R142" i="8"/>
  <c r="H102" i="7"/>
  <c r="D97" i="7"/>
  <c r="D137" i="8"/>
  <c r="I137" i="8"/>
  <c r="S137" i="8"/>
  <c r="I97" i="7"/>
  <c r="N119" i="8"/>
  <c r="D121" i="8"/>
  <c r="S121" i="8"/>
  <c r="E120" i="8"/>
  <c r="R99" i="8"/>
  <c r="C84" i="7"/>
  <c r="C95" i="8"/>
  <c r="G76" i="7"/>
  <c r="G84" i="8"/>
  <c r="U65" i="8"/>
  <c r="K64" i="7"/>
  <c r="V65" i="8"/>
  <c r="L64" i="7"/>
  <c r="P34" i="8"/>
  <c r="F35" i="7"/>
  <c r="F34" i="8"/>
  <c r="L13" i="8"/>
  <c r="J64" i="7"/>
  <c r="J154" i="8"/>
  <c r="L110" i="8"/>
  <c r="J197" i="8"/>
  <c r="G201" i="8"/>
  <c r="J151" i="7"/>
  <c r="J196" i="8"/>
  <c r="V196" i="8"/>
  <c r="P196" i="8"/>
  <c r="F151" i="7"/>
  <c r="G150" i="7"/>
  <c r="G195" i="8"/>
  <c r="K195" i="8"/>
  <c r="L195" i="8"/>
  <c r="K194" i="8"/>
  <c r="J148" i="7"/>
  <c r="J193" i="8"/>
  <c r="V193" i="8"/>
  <c r="P193" i="8"/>
  <c r="F148" i="7"/>
  <c r="F191" i="8"/>
  <c r="F190" i="8"/>
  <c r="L189" i="8"/>
  <c r="F189" i="8"/>
  <c r="J141" i="7"/>
  <c r="V186" i="8"/>
  <c r="P186" i="8"/>
  <c r="F141" i="7"/>
  <c r="V185" i="8"/>
  <c r="G139" i="7"/>
  <c r="G184" i="8"/>
  <c r="K184" i="8"/>
  <c r="L184" i="8"/>
  <c r="P181" i="8"/>
  <c r="F136" i="7"/>
  <c r="F181" i="8"/>
  <c r="U179" i="8"/>
  <c r="J179" i="8"/>
  <c r="V179" i="8"/>
  <c r="P179" i="8"/>
  <c r="F134" i="7"/>
  <c r="U178" i="8"/>
  <c r="G133" i="7"/>
  <c r="G178" i="8"/>
  <c r="J132" i="7"/>
  <c r="C173" i="8"/>
  <c r="G129" i="7"/>
  <c r="G172" i="8"/>
  <c r="G168" i="8"/>
  <c r="P166" i="8"/>
  <c r="F124" i="7"/>
  <c r="P164" i="8"/>
  <c r="F122" i="7"/>
  <c r="F164" i="8"/>
  <c r="E121" i="7"/>
  <c r="U163" i="8"/>
  <c r="R163" i="8"/>
  <c r="H121" i="7"/>
  <c r="J120" i="7"/>
  <c r="V162" i="8"/>
  <c r="L120" i="7"/>
  <c r="J162" i="8"/>
  <c r="E120" i="7"/>
  <c r="E162" i="8"/>
  <c r="U162" i="8"/>
  <c r="K120" i="7"/>
  <c r="R162" i="8"/>
  <c r="H120" i="7"/>
  <c r="G161" i="8"/>
  <c r="G119" i="7"/>
  <c r="D117" i="7"/>
  <c r="D159" i="8"/>
  <c r="S159" i="8"/>
  <c r="I117" i="7"/>
  <c r="D115" i="7"/>
  <c r="F156" i="8"/>
  <c r="D155" i="8"/>
  <c r="I155" i="8"/>
  <c r="S154" i="8"/>
  <c r="I112" i="7"/>
  <c r="E154" i="8"/>
  <c r="K154" i="8"/>
  <c r="E112" i="7"/>
  <c r="E109" i="7"/>
  <c r="R151" i="8"/>
  <c r="H109" i="7"/>
  <c r="V148" i="8"/>
  <c r="L148" i="8"/>
  <c r="L142" i="8"/>
  <c r="V141" i="8"/>
  <c r="J141" i="8"/>
  <c r="J99" i="7"/>
  <c r="V139" i="8"/>
  <c r="L99" i="7"/>
  <c r="D99" i="7"/>
  <c r="D139" i="8"/>
  <c r="I139" i="8"/>
  <c r="R139" i="8"/>
  <c r="H99" i="7"/>
  <c r="S139" i="8"/>
  <c r="I99" i="7"/>
  <c r="C96" i="7"/>
  <c r="C136" i="8"/>
  <c r="D93" i="7"/>
  <c r="D133" i="8"/>
  <c r="I133" i="8"/>
  <c r="R133" i="8"/>
  <c r="H93" i="7"/>
  <c r="D92" i="7"/>
  <c r="P127" i="8"/>
  <c r="F32" i="13"/>
  <c r="F127" i="8"/>
  <c r="G30" i="13"/>
  <c r="G125" i="8"/>
  <c r="D86" i="7"/>
  <c r="R97" i="8"/>
  <c r="H86" i="7"/>
  <c r="D97" i="8"/>
  <c r="C94" i="8"/>
  <c r="C83" i="7"/>
  <c r="J78" i="7"/>
  <c r="V86" i="8"/>
  <c r="L78" i="7"/>
  <c r="J86" i="8"/>
  <c r="M77" i="8"/>
  <c r="C70" i="7"/>
  <c r="P56" i="8"/>
  <c r="F56" i="7"/>
  <c r="S27" i="8"/>
  <c r="I28" i="7"/>
  <c r="E27" i="8"/>
  <c r="E28" i="7"/>
  <c r="U27" i="8"/>
  <c r="K28" i="7"/>
  <c r="C145" i="8"/>
  <c r="E104" i="7"/>
  <c r="E144" i="8"/>
  <c r="L144" i="8"/>
  <c r="D102" i="7"/>
  <c r="D142" i="8"/>
  <c r="I142" i="8"/>
  <c r="E101" i="7"/>
  <c r="E141" i="8"/>
  <c r="U141" i="8"/>
  <c r="F141" i="8"/>
  <c r="L140" i="8"/>
  <c r="D138" i="8"/>
  <c r="I138" i="8"/>
  <c r="J134" i="8"/>
  <c r="C92" i="7"/>
  <c r="C132" i="8"/>
  <c r="G32" i="13"/>
  <c r="G127" i="8"/>
  <c r="D26" i="13"/>
  <c r="D120" i="8"/>
  <c r="I120" i="8"/>
  <c r="G25" i="13"/>
  <c r="G119" i="8"/>
  <c r="C17" i="13"/>
  <c r="G14" i="13"/>
  <c r="G108" i="8"/>
  <c r="R102" i="8"/>
  <c r="S102" i="8"/>
  <c r="P93" i="8"/>
  <c r="F93" i="8"/>
  <c r="G22" i="17"/>
  <c r="G18" i="17"/>
  <c r="E74" i="7"/>
  <c r="E82" i="8"/>
  <c r="I82" i="8"/>
  <c r="D67" i="7"/>
  <c r="D66" i="7"/>
  <c r="N68" i="8"/>
  <c r="D69" i="8"/>
  <c r="S69" i="8"/>
  <c r="I67" i="7"/>
  <c r="I66" i="7"/>
  <c r="G60" i="7"/>
  <c r="G60" i="8"/>
  <c r="J55" i="8"/>
  <c r="U55" i="8"/>
  <c r="V55" i="8"/>
  <c r="S51" i="8"/>
  <c r="I52" i="7"/>
  <c r="E52" i="7"/>
  <c r="C48" i="7"/>
  <c r="C47" i="8"/>
  <c r="U39" i="8"/>
  <c r="K40" i="7"/>
  <c r="V39" i="8"/>
  <c r="L40" i="7"/>
  <c r="E33" i="7"/>
  <c r="E32" i="8"/>
  <c r="V32" i="8"/>
  <c r="R32" i="8"/>
  <c r="H33" i="7"/>
  <c r="S32" i="8"/>
  <c r="I33" i="7"/>
  <c r="V144" i="8"/>
  <c r="S113" i="8"/>
  <c r="I19" i="13"/>
  <c r="E118" i="8"/>
  <c r="G28" i="17"/>
  <c r="E95" i="7"/>
  <c r="P195" i="8"/>
  <c r="F150" i="7"/>
  <c r="U194" i="8"/>
  <c r="U192" i="8"/>
  <c r="U189" i="8"/>
  <c r="G187" i="8"/>
  <c r="G185" i="8"/>
  <c r="P184" i="8"/>
  <c r="F139" i="7"/>
  <c r="S174" i="8"/>
  <c r="I131" i="7"/>
  <c r="P170" i="8"/>
  <c r="F128" i="7"/>
  <c r="C169" i="8"/>
  <c r="P165" i="8"/>
  <c r="F123" i="7"/>
  <c r="G163" i="8"/>
  <c r="D162" i="8"/>
  <c r="I162" i="8"/>
  <c r="U161" i="8"/>
  <c r="P161" i="8"/>
  <c r="F119" i="7"/>
  <c r="F161" i="8"/>
  <c r="P160" i="8"/>
  <c r="F118" i="7"/>
  <c r="D118" i="7"/>
  <c r="D160" i="8"/>
  <c r="I160" i="8"/>
  <c r="C160" i="8"/>
  <c r="C116" i="7"/>
  <c r="C158" i="8"/>
  <c r="U156" i="8"/>
  <c r="C112" i="7"/>
  <c r="C154" i="8"/>
  <c r="C153" i="8"/>
  <c r="U152" i="8"/>
  <c r="P152" i="8"/>
  <c r="F110" i="7"/>
  <c r="F152" i="8"/>
  <c r="D109" i="7"/>
  <c r="D151" i="8"/>
  <c r="I151" i="8"/>
  <c r="J150" i="8"/>
  <c r="V150" i="8"/>
  <c r="E108" i="7"/>
  <c r="R150" i="8"/>
  <c r="H108" i="7"/>
  <c r="E150" i="8"/>
  <c r="D107" i="7"/>
  <c r="D149" i="8"/>
  <c r="I149" i="8"/>
  <c r="S148" i="8"/>
  <c r="I106" i="7"/>
  <c r="E106" i="7"/>
  <c r="E148" i="8"/>
  <c r="U148" i="8"/>
  <c r="G145" i="8"/>
  <c r="P144" i="8"/>
  <c r="F104" i="7"/>
  <c r="F144" i="8"/>
  <c r="G142" i="8"/>
  <c r="R141" i="8"/>
  <c r="H101" i="7"/>
  <c r="D141" i="8"/>
  <c r="I141" i="8"/>
  <c r="D100" i="7"/>
  <c r="D140" i="8"/>
  <c r="I140" i="8"/>
  <c r="E139" i="8"/>
  <c r="S138" i="8"/>
  <c r="I98" i="7"/>
  <c r="V135" i="8"/>
  <c r="L95" i="7"/>
  <c r="D94" i="7"/>
  <c r="S134" i="8"/>
  <c r="I94" i="7"/>
  <c r="D134" i="8"/>
  <c r="I134" i="8"/>
  <c r="U133" i="8"/>
  <c r="F133" i="8"/>
  <c r="G31" i="13"/>
  <c r="G126" i="8"/>
  <c r="C124" i="8"/>
  <c r="P123" i="8"/>
  <c r="F28" i="13"/>
  <c r="G122" i="8"/>
  <c r="G120" i="8"/>
  <c r="G22" i="13"/>
  <c r="G116" i="8"/>
  <c r="C19" i="13"/>
  <c r="C113" i="8"/>
  <c r="D14" i="13"/>
  <c r="L105" i="8"/>
  <c r="S104" i="8"/>
  <c r="V99" i="8"/>
  <c r="G26" i="15"/>
  <c r="R93" i="8"/>
  <c r="P92" i="8"/>
  <c r="BL75" i="8"/>
  <c r="S82" i="8"/>
  <c r="I74" i="7"/>
  <c r="F74" i="8"/>
  <c r="P74" i="8"/>
  <c r="F73" i="8"/>
  <c r="J67" i="7"/>
  <c r="J66" i="7"/>
  <c r="C67" i="7"/>
  <c r="C66" i="7"/>
  <c r="C69" i="8"/>
  <c r="M68" i="8"/>
  <c r="C68" i="8"/>
  <c r="G61" i="7"/>
  <c r="G62" i="8"/>
  <c r="C62" i="8"/>
  <c r="E58" i="7"/>
  <c r="U58" i="8"/>
  <c r="K58" i="7"/>
  <c r="R58" i="8"/>
  <c r="H58" i="7"/>
  <c r="D58" i="8"/>
  <c r="P49" i="8"/>
  <c r="F50" i="7"/>
  <c r="F49" i="8"/>
  <c r="R39" i="8"/>
  <c r="H40" i="7"/>
  <c r="D40" i="7"/>
  <c r="J36" i="7"/>
  <c r="V35" i="8"/>
  <c r="E19" i="7"/>
  <c r="U18" i="8"/>
  <c r="K19" i="7"/>
  <c r="R18" i="8"/>
  <c r="H19" i="7"/>
  <c r="E18" i="8"/>
  <c r="E135" i="8"/>
  <c r="P194" i="8"/>
  <c r="F149" i="7"/>
  <c r="P192" i="8"/>
  <c r="F147" i="7"/>
  <c r="P189" i="8"/>
  <c r="F144" i="7"/>
  <c r="F185" i="8"/>
  <c r="F178" i="8"/>
  <c r="F176" i="8"/>
  <c r="F175" i="8"/>
  <c r="G122" i="7"/>
  <c r="G164" i="8"/>
  <c r="J161" i="8"/>
  <c r="E156" i="8"/>
  <c r="G153" i="8"/>
  <c r="K152" i="8"/>
  <c r="D148" i="8"/>
  <c r="I148" i="8"/>
  <c r="F145" i="8"/>
  <c r="J105" i="7"/>
  <c r="R145" i="8"/>
  <c r="H105" i="7"/>
  <c r="R144" i="8"/>
  <c r="H104" i="7"/>
  <c r="D96" i="7"/>
  <c r="D136" i="8"/>
  <c r="V134" i="8"/>
  <c r="G94" i="7"/>
  <c r="G134" i="8"/>
  <c r="L133" i="8"/>
  <c r="E133" i="8"/>
  <c r="D128" i="8"/>
  <c r="S128" i="8"/>
  <c r="G28" i="13"/>
  <c r="G123" i="8"/>
  <c r="D123" i="8"/>
  <c r="E27" i="13"/>
  <c r="F120" i="8"/>
  <c r="C22" i="13"/>
  <c r="C116" i="8"/>
  <c r="C115" i="8"/>
  <c r="D18" i="13"/>
  <c r="S112" i="8"/>
  <c r="I18" i="13"/>
  <c r="F110" i="8"/>
  <c r="G16" i="13"/>
  <c r="G110" i="8"/>
  <c r="C16" i="13"/>
  <c r="C110" i="8"/>
  <c r="C109" i="8"/>
  <c r="D15" i="13"/>
  <c r="S109" i="8"/>
  <c r="I15" i="13"/>
  <c r="G20" i="17"/>
  <c r="C72" i="7"/>
  <c r="C79" i="8"/>
  <c r="C77" i="8"/>
  <c r="K73" i="8"/>
  <c r="D64" i="7"/>
  <c r="D65" i="8"/>
  <c r="C59" i="7"/>
  <c r="C59" i="8"/>
  <c r="C53" i="7"/>
  <c r="C52" i="8"/>
  <c r="R51" i="8"/>
  <c r="H52" i="7"/>
  <c r="G49" i="7"/>
  <c r="G48" i="8"/>
  <c r="G44" i="7"/>
  <c r="G43" i="8"/>
  <c r="G40" i="8"/>
  <c r="G41" i="7"/>
  <c r="E39" i="7"/>
  <c r="E38" i="8"/>
  <c r="V38" i="8"/>
  <c r="R38" i="8"/>
  <c r="H39" i="7"/>
  <c r="S38" i="8"/>
  <c r="I39" i="7"/>
  <c r="G34" i="7"/>
  <c r="G33" i="8"/>
  <c r="J19" i="7"/>
  <c r="V18" i="8"/>
  <c r="F48" i="8"/>
  <c r="P48" i="8"/>
  <c r="F49" i="7"/>
  <c r="C46" i="7"/>
  <c r="C45" i="8"/>
  <c r="E43" i="7"/>
  <c r="E42" i="8"/>
  <c r="H42" i="8"/>
  <c r="D38" i="7"/>
  <c r="S37" i="8"/>
  <c r="I38" i="7"/>
  <c r="D37" i="8"/>
  <c r="I37" i="8"/>
  <c r="H35" i="8"/>
  <c r="I19" i="8"/>
  <c r="J18" i="7"/>
  <c r="V17" i="8"/>
  <c r="E77" i="7"/>
  <c r="U85" i="8"/>
  <c r="K77" i="7"/>
  <c r="E76" i="7"/>
  <c r="E84" i="8"/>
  <c r="H84" i="8"/>
  <c r="R84" i="8"/>
  <c r="H76" i="7"/>
  <c r="U67" i="8"/>
  <c r="R67" i="8"/>
  <c r="C64" i="8"/>
  <c r="C63" i="7"/>
  <c r="G59" i="8"/>
  <c r="G45" i="8"/>
  <c r="S42" i="8"/>
  <c r="I43" i="7"/>
  <c r="D42" i="7"/>
  <c r="D41" i="8"/>
  <c r="P38" i="8"/>
  <c r="F39" i="7"/>
  <c r="F38" i="8"/>
  <c r="R37" i="8"/>
  <c r="H38" i="7"/>
  <c r="P36" i="8"/>
  <c r="F37" i="7"/>
  <c r="F36" i="8"/>
  <c r="G36" i="7"/>
  <c r="G35" i="8"/>
  <c r="K35" i="8"/>
  <c r="E35" i="7"/>
  <c r="E34" i="8"/>
  <c r="V34" i="8"/>
  <c r="I34" i="8"/>
  <c r="P32" i="8"/>
  <c r="F33" i="7"/>
  <c r="F32" i="8"/>
  <c r="C47" i="7"/>
  <c r="G38" i="7"/>
  <c r="P163" i="8"/>
  <c r="F121" i="7"/>
  <c r="P156" i="8"/>
  <c r="F114" i="7"/>
  <c r="P151" i="8"/>
  <c r="F109" i="7"/>
  <c r="P142" i="8"/>
  <c r="F102" i="7"/>
  <c r="P140" i="8"/>
  <c r="F100" i="7"/>
  <c r="G135" i="8"/>
  <c r="P133" i="8"/>
  <c r="F93" i="7"/>
  <c r="J112" i="8"/>
  <c r="R109" i="8"/>
  <c r="H15" i="13"/>
  <c r="G88" i="7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5" i="7"/>
  <c r="G66" i="8"/>
  <c r="G64" i="8"/>
  <c r="D62" i="7"/>
  <c r="D61" i="7"/>
  <c r="D62" i="8"/>
  <c r="G43" i="7"/>
  <c r="G42" i="8"/>
  <c r="G42" i="7"/>
  <c r="G41" i="8"/>
  <c r="D41" i="7"/>
  <c r="D40" i="8"/>
  <c r="I35" i="8"/>
  <c r="S34" i="8"/>
  <c r="I35" i="7"/>
  <c r="G31" i="8"/>
  <c r="C29" i="7"/>
  <c r="C28" i="8"/>
  <c r="G26" i="8"/>
  <c r="P25" i="8"/>
  <c r="F26" i="7"/>
  <c r="C26" i="7"/>
  <c r="C25" i="8"/>
  <c r="J19" i="8"/>
  <c r="V19" i="8"/>
  <c r="L20" i="7"/>
  <c r="P18" i="8"/>
  <c r="F19" i="7"/>
  <c r="G18" i="7"/>
  <c r="G17" i="8"/>
  <c r="D43" i="7"/>
  <c r="C118" i="8"/>
  <c r="C117" i="8"/>
  <c r="M106" i="8"/>
  <c r="C13" i="13"/>
  <c r="D64" i="8"/>
  <c r="D59" i="8"/>
  <c r="C56" i="8"/>
  <c r="G54" i="8"/>
  <c r="G47" i="8"/>
  <c r="D46" i="8"/>
  <c r="Y43" i="8"/>
  <c r="C19" i="8"/>
  <c r="V13" i="8"/>
  <c r="L14" i="7"/>
  <c r="S13" i="8"/>
  <c r="I14" i="7"/>
  <c r="G19" i="7"/>
  <c r="G39" i="8"/>
  <c r="R33" i="8"/>
  <c r="H34" i="7"/>
  <c r="R17" i="8"/>
  <c r="H18" i="7"/>
  <c r="E17" i="8"/>
  <c r="C14" i="8"/>
  <c r="G13" i="8"/>
  <c r="K105" i="8"/>
  <c r="H105" i="8"/>
  <c r="BD98" i="8"/>
  <c r="BF89" i="8"/>
  <c r="BA89" i="8"/>
  <c r="BF80" i="8"/>
  <c r="AZ77" i="8"/>
  <c r="BG80" i="8"/>
  <c r="BA80" i="8"/>
  <c r="BF68" i="8"/>
  <c r="BG68" i="8"/>
  <c r="F65" i="8"/>
  <c r="BF54" i="8"/>
  <c r="F41" i="8"/>
  <c r="F40" i="8"/>
  <c r="F25" i="8"/>
  <c r="H19" i="8"/>
  <c r="F18" i="8"/>
  <c r="I17" i="8"/>
  <c r="BF11" i="8"/>
  <c r="BJ11" i="8"/>
  <c r="E11" i="8"/>
  <c r="D68" i="8"/>
  <c r="G16" i="7"/>
  <c r="I123" i="8"/>
  <c r="L156" i="8"/>
  <c r="G12" i="7"/>
  <c r="D80" i="8"/>
  <c r="E145" i="8"/>
  <c r="E140" i="8"/>
  <c r="H112" i="8"/>
  <c r="G145" i="7"/>
  <c r="D56" i="8"/>
  <c r="D47" i="8"/>
  <c r="K112" i="8"/>
  <c r="K161" i="8"/>
  <c r="C168" i="8"/>
  <c r="K134" i="8"/>
  <c r="H45" i="8"/>
  <c r="K170" i="8"/>
  <c r="C157" i="8"/>
  <c r="K181" i="8"/>
  <c r="H33" i="8"/>
  <c r="L170" i="8"/>
  <c r="M10" i="8"/>
  <c r="W9" i="8"/>
  <c r="H160" i="8"/>
  <c r="D12" i="7"/>
  <c r="R11" i="8"/>
  <c r="H12" i="7"/>
  <c r="C44" i="7"/>
  <c r="C43" i="8"/>
  <c r="U28" i="8"/>
  <c r="K29" i="7"/>
  <c r="G24" i="7"/>
  <c r="G23" i="8"/>
  <c r="G29" i="7"/>
  <c r="G28" i="8"/>
  <c r="D51" i="7"/>
  <c r="W75" i="8"/>
  <c r="AP131" i="8"/>
  <c r="AJ9" i="8"/>
  <c r="D24" i="7"/>
  <c r="D23" i="8"/>
  <c r="N131" i="8"/>
  <c r="Y131" i="8"/>
  <c r="D70" i="8"/>
  <c r="H184" i="8"/>
  <c r="H192" i="8"/>
  <c r="N53" i="8"/>
  <c r="N9" i="8"/>
  <c r="H152" i="8"/>
  <c r="D175" i="8"/>
  <c r="I176" i="8"/>
  <c r="K189" i="8"/>
  <c r="H189" i="8"/>
  <c r="U193" i="8"/>
  <c r="H196" i="8"/>
  <c r="P173" i="8"/>
  <c r="F130" i="7"/>
  <c r="F173" i="8"/>
  <c r="D11" i="7"/>
  <c r="V28" i="8"/>
  <c r="L29" i="7"/>
  <c r="AW21" i="8"/>
  <c r="AT21" i="8"/>
  <c r="AT10" i="8"/>
  <c r="AS10" i="8"/>
  <c r="AR129" i="8"/>
  <c r="BA21" i="8"/>
  <c r="D16" i="7"/>
  <c r="AQ129" i="8"/>
  <c r="M53" i="8"/>
  <c r="C13" i="15"/>
  <c r="AI75" i="8"/>
  <c r="AI129" i="8"/>
  <c r="C87" i="7"/>
  <c r="C98" i="8"/>
  <c r="AP10" i="8"/>
  <c r="AL68" i="8"/>
  <c r="AM68" i="8"/>
  <c r="M131" i="8"/>
  <c r="C91" i="7"/>
  <c r="M167" i="8"/>
  <c r="C125" i="7"/>
  <c r="D145" i="7"/>
  <c r="D190" i="8"/>
  <c r="I190" i="8"/>
  <c r="S190" i="8"/>
  <c r="I145" i="7"/>
  <c r="AU53" i="8"/>
  <c r="G103" i="7"/>
  <c r="G143" i="8"/>
  <c r="N167" i="8"/>
  <c r="Y167" i="8"/>
  <c r="AE173" i="8"/>
  <c r="N173" i="8"/>
  <c r="Y173" i="8"/>
  <c r="H194" i="8"/>
  <c r="C103" i="7"/>
  <c r="C143" i="8"/>
  <c r="E123" i="7"/>
  <c r="E165" i="8"/>
  <c r="U165" i="8"/>
  <c r="H191" i="8"/>
  <c r="AD173" i="8"/>
  <c r="H188" i="8"/>
  <c r="H201" i="8"/>
  <c r="M21" i="8"/>
  <c r="AW10" i="8"/>
  <c r="Y21" i="8"/>
  <c r="AT77" i="8"/>
  <c r="C11" i="8"/>
  <c r="C12" i="7"/>
  <c r="D55" i="7"/>
  <c r="D60" i="7"/>
  <c r="Q53" i="8"/>
  <c r="C55" i="7"/>
  <c r="C54" i="8"/>
  <c r="C60" i="7"/>
  <c r="C60" i="8"/>
  <c r="C11" i="17"/>
  <c r="G73" i="7"/>
  <c r="G80" i="8"/>
  <c r="Z75" i="8"/>
  <c r="AO131" i="8"/>
  <c r="AL131" i="8"/>
  <c r="Q89" i="8"/>
  <c r="G89" i="8"/>
  <c r="AC77" i="8"/>
  <c r="L120" i="8"/>
  <c r="E135" i="7"/>
  <c r="R180" i="8"/>
  <c r="H135" i="7"/>
  <c r="E180" i="8"/>
  <c r="V180" i="8"/>
  <c r="L135" i="7"/>
  <c r="J165" i="8"/>
  <c r="V165" i="8"/>
  <c r="E148" i="7"/>
  <c r="E193" i="8"/>
  <c r="R193" i="8"/>
  <c r="H148" i="7"/>
  <c r="D11" i="17"/>
  <c r="AH173" i="8"/>
  <c r="T173" i="8"/>
  <c r="J130" i="7"/>
  <c r="C135" i="7"/>
  <c r="C180" i="8"/>
  <c r="E145" i="7"/>
  <c r="U190" i="8"/>
  <c r="E190" i="8"/>
  <c r="R190" i="8"/>
  <c r="H145" i="7"/>
  <c r="AW131" i="8"/>
  <c r="AT131" i="8"/>
  <c r="AD143" i="8"/>
  <c r="O143" i="8"/>
  <c r="AB143" i="8"/>
  <c r="AA131" i="8"/>
  <c r="AE131" i="8"/>
  <c r="U145" i="8"/>
  <c r="K105" i="7"/>
  <c r="D141" i="7"/>
  <c r="S186" i="8"/>
  <c r="I141" i="7"/>
  <c r="K160" i="8"/>
  <c r="E130" i="7"/>
  <c r="E173" i="8"/>
  <c r="U173" i="8"/>
  <c r="K130" i="7"/>
  <c r="H195" i="8"/>
  <c r="U180" i="8"/>
  <c r="K135" i="7"/>
  <c r="C167" i="8"/>
  <c r="Z10" i="8"/>
  <c r="AY10" i="8"/>
  <c r="Q21" i="8"/>
  <c r="AC10" i="8"/>
  <c r="AM131" i="8"/>
  <c r="C88" i="7"/>
  <c r="C101" i="8"/>
  <c r="E100" i="7"/>
  <c r="U140" i="8"/>
  <c r="D186" i="8"/>
  <c r="I187" i="8"/>
  <c r="F165" i="8"/>
  <c r="H179" i="8"/>
  <c r="H187" i="8"/>
  <c r="E186" i="8"/>
  <c r="AO173" i="8"/>
  <c r="AN167" i="8"/>
  <c r="H183" i="8"/>
  <c r="AH143" i="8"/>
  <c r="T143" i="8"/>
  <c r="J143" i="8"/>
  <c r="D108" i="7"/>
  <c r="D150" i="8"/>
  <c r="I150" i="8"/>
  <c r="S150" i="8"/>
  <c r="I108" i="7"/>
  <c r="AW167" i="8"/>
  <c r="AT167" i="8"/>
  <c r="AG173" i="8"/>
  <c r="AM167" i="8"/>
  <c r="D148" i="7"/>
  <c r="S193" i="8"/>
  <c r="I148" i="7"/>
  <c r="D193" i="8"/>
  <c r="I193" i="8"/>
  <c r="J80" i="8"/>
  <c r="E141" i="7"/>
  <c r="R186" i="8"/>
  <c r="H141" i="7"/>
  <c r="E80" i="8"/>
  <c r="K38" i="8"/>
  <c r="H38" i="8"/>
  <c r="H27" i="8"/>
  <c r="K27" i="8"/>
  <c r="L179" i="8"/>
  <c r="K179" i="8"/>
  <c r="K17" i="8"/>
  <c r="I46" i="8"/>
  <c r="H135" i="8"/>
  <c r="H18" i="8"/>
  <c r="I18" i="8"/>
  <c r="I38" i="8"/>
  <c r="K148" i="8"/>
  <c r="H148" i="8"/>
  <c r="H140" i="8"/>
  <c r="K140" i="8"/>
  <c r="I27" i="8"/>
  <c r="K193" i="8"/>
  <c r="L193" i="8"/>
  <c r="L188" i="8"/>
  <c r="K188" i="8"/>
  <c r="K190" i="8"/>
  <c r="L190" i="8"/>
  <c r="H165" i="8"/>
  <c r="I99" i="8"/>
  <c r="H123" i="8"/>
  <c r="H155" i="8"/>
  <c r="K155" i="8"/>
  <c r="H142" i="8"/>
  <c r="K74" i="8"/>
  <c r="H74" i="8"/>
  <c r="C106" i="8"/>
  <c r="L162" i="8"/>
  <c r="F186" i="8"/>
  <c r="I161" i="8"/>
  <c r="H161" i="8"/>
  <c r="K177" i="8"/>
  <c r="L177" i="8"/>
  <c r="K201" i="8"/>
  <c r="L201" i="8"/>
  <c r="H149" i="8"/>
  <c r="L166" i="8"/>
  <c r="L183" i="8"/>
  <c r="K183" i="8"/>
  <c r="L112" i="8"/>
  <c r="J111" i="8"/>
  <c r="K111" i="8"/>
  <c r="L17" i="8"/>
  <c r="I135" i="8"/>
  <c r="H134" i="8"/>
  <c r="L161" i="8"/>
  <c r="I84" i="8"/>
  <c r="H150" i="8"/>
  <c r="G186" i="8"/>
  <c r="K32" i="8"/>
  <c r="H32" i="8"/>
  <c r="H141" i="8"/>
  <c r="K141" i="8"/>
  <c r="K144" i="8"/>
  <c r="H144" i="8"/>
  <c r="I32" i="8"/>
  <c r="D153" i="8"/>
  <c r="H162" i="8"/>
  <c r="K162" i="8"/>
  <c r="H104" i="8"/>
  <c r="K104" i="8"/>
  <c r="D89" i="8"/>
  <c r="L174" i="8"/>
  <c r="K174" i="8"/>
  <c r="L27" i="8"/>
  <c r="K36" i="8"/>
  <c r="H36" i="8"/>
  <c r="L164" i="8"/>
  <c r="K99" i="8"/>
  <c r="H99" i="8"/>
  <c r="K55" i="8"/>
  <c r="L55" i="8"/>
  <c r="K178" i="8"/>
  <c r="L178" i="8"/>
  <c r="H169" i="8"/>
  <c r="I169" i="8"/>
  <c r="H138" i="8"/>
  <c r="L185" i="8"/>
  <c r="K185" i="8"/>
  <c r="H156" i="8"/>
  <c r="K156" i="8"/>
  <c r="H17" i="8"/>
  <c r="K34" i="8"/>
  <c r="H34" i="8"/>
  <c r="I41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H57" i="8"/>
  <c r="L57" i="8"/>
  <c r="K164" i="8"/>
  <c r="H164" i="8"/>
  <c r="L176" i="8"/>
  <c r="H163" i="8"/>
  <c r="K191" i="8"/>
  <c r="L191" i="8"/>
  <c r="AI130" i="8"/>
  <c r="G22" i="7"/>
  <c r="G21" i="8"/>
  <c r="H190" i="8"/>
  <c r="C54" i="7"/>
  <c r="C53" i="8"/>
  <c r="J103" i="7"/>
  <c r="V143" i="8"/>
  <c r="L103" i="7"/>
  <c r="AY9" i="8"/>
  <c r="Y10" i="8"/>
  <c r="P143" i="8"/>
  <c r="F103" i="7"/>
  <c r="F143" i="8"/>
  <c r="G53" i="8"/>
  <c r="G54" i="7"/>
  <c r="S173" i="8"/>
  <c r="I130" i="7"/>
  <c r="D130" i="7"/>
  <c r="D173" i="8"/>
  <c r="R173" i="8"/>
  <c r="H130" i="7"/>
  <c r="D91" i="7"/>
  <c r="M75" i="8"/>
  <c r="W129" i="8"/>
  <c r="E103" i="7"/>
  <c r="R143" i="8"/>
  <c r="H103" i="7"/>
  <c r="E143" i="8"/>
  <c r="U143" i="8"/>
  <c r="K103" i="7"/>
  <c r="J173" i="8"/>
  <c r="K173" i="8"/>
  <c r="L165" i="8"/>
  <c r="D125" i="7"/>
  <c r="C11" i="15"/>
  <c r="AQ130" i="8"/>
  <c r="AJ129" i="8"/>
  <c r="C11" i="7"/>
  <c r="C10" i="8"/>
  <c r="M9" i="8"/>
  <c r="K186" i="8"/>
  <c r="Q10" i="8"/>
  <c r="H193" i="8"/>
  <c r="C22" i="7"/>
  <c r="C21" i="8"/>
  <c r="K165" i="8"/>
  <c r="AR130" i="8"/>
  <c r="I175" i="8"/>
  <c r="H175" i="8"/>
  <c r="AR200" i="8"/>
  <c r="G11" i="7"/>
  <c r="G10" i="8"/>
  <c r="AQ200" i="8"/>
  <c r="H143" i="8"/>
  <c r="M129" i="8"/>
  <c r="W130" i="8"/>
  <c r="I173" i="8"/>
  <c r="H173" i="8"/>
  <c r="AI200" i="8"/>
  <c r="C9" i="8"/>
  <c r="C10" i="7"/>
  <c r="AM129" i="8"/>
  <c r="AJ130" i="8"/>
  <c r="C11" i="13"/>
  <c r="C68" i="7"/>
  <c r="C75" i="8"/>
  <c r="AY129" i="8"/>
  <c r="AQ203" i="8"/>
  <c r="W200" i="8"/>
  <c r="M130" i="8"/>
  <c r="AY130" i="8"/>
  <c r="AJ200" i="8"/>
  <c r="AM130" i="8"/>
  <c r="AI203" i="8"/>
  <c r="C129" i="8"/>
  <c r="C89" i="7"/>
  <c r="AR203" i="8"/>
  <c r="W203" i="8"/>
  <c r="M200" i="8"/>
  <c r="AJ203" i="8"/>
  <c r="AM200" i="8"/>
  <c r="AY200" i="8"/>
  <c r="C130" i="8"/>
  <c r="C90" i="7"/>
  <c r="AM203" i="8"/>
  <c r="C155" i="7"/>
  <c r="C200" i="8"/>
  <c r="M203" i="8"/>
  <c r="AY203" i="8"/>
  <c r="C158" i="7"/>
  <c r="C203" i="8"/>
  <c r="I111" i="8"/>
  <c r="BJ106" i="8"/>
  <c r="BI106" i="8"/>
  <c r="BF106" i="8"/>
  <c r="BG106" i="8"/>
  <c r="I198" i="8"/>
  <c r="F182" i="8"/>
  <c r="AT106" i="8"/>
  <c r="AW94" i="8"/>
  <c r="E79" i="8"/>
  <c r="AS75" i="8"/>
  <c r="E11" i="17"/>
  <c r="P72" i="8"/>
  <c r="F72" i="8"/>
  <c r="AU70" i="8"/>
  <c r="E28" i="15"/>
  <c r="AM101" i="8"/>
  <c r="AL101" i="8"/>
  <c r="AP101" i="8"/>
  <c r="I87" i="8"/>
  <c r="R87" i="8"/>
  <c r="H79" i="7"/>
  <c r="R79" i="8"/>
  <c r="H72" i="7"/>
  <c r="S71" i="8"/>
  <c r="V71" i="8"/>
  <c r="U71" i="8"/>
  <c r="AK53" i="8"/>
  <c r="O54" i="8"/>
  <c r="V54" i="8"/>
  <c r="L55" i="7"/>
  <c r="AL54" i="8"/>
  <c r="AO54" i="8"/>
  <c r="BE9" i="8"/>
  <c r="BD50" i="8"/>
  <c r="F28" i="15"/>
  <c r="F29" i="15"/>
  <c r="G29" i="15"/>
  <c r="G28" i="15"/>
  <c r="AK9" i="8"/>
  <c r="AM9" i="8"/>
  <c r="E55" i="7"/>
  <c r="U127" i="8"/>
  <c r="K32" i="13"/>
  <c r="E32" i="13"/>
  <c r="V127" i="8"/>
  <c r="L32" i="13"/>
  <c r="E127" i="8"/>
  <c r="D118" i="8"/>
  <c r="R118" i="8"/>
  <c r="H24" i="13"/>
  <c r="D116" i="8"/>
  <c r="V114" i="8"/>
  <c r="L20" i="13"/>
  <c r="R114" i="8"/>
  <c r="H20" i="13"/>
  <c r="F108" i="8"/>
  <c r="R126" i="8"/>
  <c r="H31" i="13"/>
  <c r="P128" i="8"/>
  <c r="P126" i="8"/>
  <c r="F128" i="8"/>
  <c r="R121" i="8"/>
  <c r="O119" i="8"/>
  <c r="R119" i="8"/>
  <c r="H25" i="13"/>
  <c r="D119" i="8"/>
  <c r="D25" i="13"/>
  <c r="H111" i="8"/>
  <c r="L111" i="8"/>
  <c r="U111" i="8"/>
  <c r="K17" i="13"/>
  <c r="S111" i="8"/>
  <c r="I17" i="13"/>
  <c r="Y106" i="8"/>
  <c r="K202" i="8"/>
  <c r="L202" i="8"/>
  <c r="H202" i="8"/>
  <c r="I202" i="8"/>
  <c r="E129" i="7"/>
  <c r="F198" i="8"/>
  <c r="E199" i="8"/>
  <c r="K199" i="8"/>
  <c r="E154" i="7"/>
  <c r="R199" i="8"/>
  <c r="H154" i="7"/>
  <c r="V199" i="8"/>
  <c r="L154" i="7"/>
  <c r="D19" i="27"/>
  <c r="F172" i="8"/>
  <c r="P172" i="8"/>
  <c r="F129" i="7"/>
  <c r="AB168" i="8"/>
  <c r="O168" i="8"/>
  <c r="R168" i="8"/>
  <c r="H126" i="7"/>
  <c r="AD168" i="8"/>
  <c r="U158" i="8"/>
  <c r="K116" i="7"/>
  <c r="H158" i="8"/>
  <c r="R158" i="8"/>
  <c r="H116" i="7"/>
  <c r="O157" i="8"/>
  <c r="I158" i="8"/>
  <c r="AG153" i="8"/>
  <c r="AB153" i="8"/>
  <c r="AE153" i="8"/>
  <c r="O153" i="8"/>
  <c r="AD153" i="8"/>
  <c r="AH153" i="8"/>
  <c r="S136" i="8"/>
  <c r="I96" i="7"/>
  <c r="R136" i="8"/>
  <c r="H96" i="7"/>
  <c r="R132" i="8"/>
  <c r="H92" i="7"/>
  <c r="U136" i="8"/>
  <c r="K96" i="7"/>
  <c r="AE101" i="8"/>
  <c r="E103" i="8"/>
  <c r="K103" i="8"/>
  <c r="U103" i="8"/>
  <c r="AD101" i="8"/>
  <c r="O101" i="8"/>
  <c r="E101" i="8"/>
  <c r="AB101" i="8"/>
  <c r="AG94" i="8"/>
  <c r="AH94" i="8"/>
  <c r="AE94" i="8"/>
  <c r="AD94" i="8"/>
  <c r="D83" i="7"/>
  <c r="D94" i="8"/>
  <c r="E88" i="8"/>
  <c r="K88" i="8"/>
  <c r="S91" i="8"/>
  <c r="I93" i="8"/>
  <c r="S93" i="8"/>
  <c r="R92" i="8"/>
  <c r="R90" i="8"/>
  <c r="H82" i="7"/>
  <c r="H81" i="7"/>
  <c r="S90" i="8"/>
  <c r="I82" i="7"/>
  <c r="I81" i="7"/>
  <c r="AG89" i="8"/>
  <c r="U90" i="8"/>
  <c r="K82" i="7"/>
  <c r="K81" i="7"/>
  <c r="AH89" i="8"/>
  <c r="V90" i="8"/>
  <c r="L82" i="7"/>
  <c r="L81" i="7"/>
  <c r="AB89" i="8"/>
  <c r="P89" i="8"/>
  <c r="E90" i="8"/>
  <c r="H90" i="8"/>
  <c r="D88" i="8"/>
  <c r="D86" i="8"/>
  <c r="D78" i="7"/>
  <c r="P82" i="8"/>
  <c r="F74" i="7"/>
  <c r="D74" i="7"/>
  <c r="R82" i="8"/>
  <c r="H74" i="7"/>
  <c r="AD80" i="8"/>
  <c r="R80" i="8"/>
  <c r="H73" i="7"/>
  <c r="E83" i="8"/>
  <c r="K83" i="8"/>
  <c r="S80" i="8"/>
  <c r="I73" i="7"/>
  <c r="D73" i="7"/>
  <c r="P62" i="8"/>
  <c r="F61" i="7"/>
  <c r="F66" i="8"/>
  <c r="P66" i="8"/>
  <c r="F65" i="7"/>
  <c r="D10" i="7"/>
  <c r="Y53" i="8"/>
  <c r="D54" i="7"/>
  <c r="AH60" i="8"/>
  <c r="AE60" i="8"/>
  <c r="O60" i="8"/>
  <c r="R62" i="8"/>
  <c r="H61" i="7"/>
  <c r="AD60" i="8"/>
  <c r="R60" i="8"/>
  <c r="H60" i="7"/>
  <c r="AG60" i="8"/>
  <c r="AA53" i="8"/>
  <c r="AH53" i="8"/>
  <c r="AB60" i="8"/>
  <c r="S60" i="8"/>
  <c r="I60" i="7"/>
  <c r="E60" i="8"/>
  <c r="K57" i="8"/>
  <c r="R52" i="8"/>
  <c r="H53" i="7"/>
  <c r="S52" i="8"/>
  <c r="I53" i="7"/>
  <c r="D52" i="8"/>
  <c r="K46" i="8"/>
  <c r="H46" i="8"/>
  <c r="E28" i="8"/>
  <c r="S28" i="8"/>
  <c r="I29" i="7"/>
  <c r="AB28" i="8"/>
  <c r="E29" i="7"/>
  <c r="AH28" i="8"/>
  <c r="P30" i="8"/>
  <c r="F31" i="7"/>
  <c r="S26" i="8"/>
  <c r="I27" i="7"/>
  <c r="L26" i="8"/>
  <c r="K26" i="8"/>
  <c r="H26" i="8"/>
  <c r="R26" i="8"/>
  <c r="H27" i="7"/>
  <c r="U26" i="8"/>
  <c r="K27" i="7"/>
  <c r="L19" i="8"/>
  <c r="L127" i="8"/>
  <c r="I127" i="8"/>
  <c r="I118" i="8"/>
  <c r="D117" i="8"/>
  <c r="H118" i="8"/>
  <c r="I116" i="8"/>
  <c r="D115" i="8"/>
  <c r="S119" i="8"/>
  <c r="I25" i="13"/>
  <c r="E168" i="8"/>
  <c r="H168" i="8"/>
  <c r="E115" i="7"/>
  <c r="E157" i="8"/>
  <c r="I157" i="8"/>
  <c r="S157" i="8"/>
  <c r="I115" i="7"/>
  <c r="R157" i="8"/>
  <c r="H115" i="7"/>
  <c r="S153" i="8"/>
  <c r="I111" i="7"/>
  <c r="R153" i="8"/>
  <c r="H111" i="7"/>
  <c r="E111" i="7"/>
  <c r="P153" i="8"/>
  <c r="F111" i="7"/>
  <c r="E88" i="7"/>
  <c r="F101" i="8"/>
  <c r="I90" i="8"/>
  <c r="K90" i="8"/>
  <c r="E60" i="7"/>
  <c r="P60" i="8"/>
  <c r="F60" i="7"/>
  <c r="I52" i="8"/>
  <c r="H52" i="8"/>
  <c r="P28" i="8"/>
  <c r="F29" i="7"/>
  <c r="H28" i="8"/>
  <c r="I28" i="8"/>
  <c r="H157" i="8"/>
  <c r="F29" i="13"/>
  <c r="G29" i="13"/>
  <c r="P111" i="8"/>
  <c r="F17" i="13"/>
  <c r="Q197" i="8"/>
  <c r="G152" i="7"/>
  <c r="AC167" i="8"/>
  <c r="G158" i="8"/>
  <c r="G82" i="7"/>
  <c r="G81" i="7"/>
  <c r="G88" i="8"/>
  <c r="P51" i="8"/>
  <c r="F52" i="7"/>
  <c r="Y50" i="8"/>
  <c r="Z9" i="8"/>
  <c r="G197" i="8"/>
  <c r="Z129" i="8"/>
  <c r="Y9" i="8"/>
  <c r="Z130" i="8"/>
  <c r="G139" i="8"/>
  <c r="Q98" i="8"/>
  <c r="G86" i="7"/>
  <c r="F139" i="8"/>
  <c r="R137" i="8"/>
  <c r="H97" i="7"/>
  <c r="E97" i="7"/>
  <c r="P139" i="8"/>
  <c r="F99" i="7"/>
  <c r="O131" i="8"/>
  <c r="R131" i="8"/>
  <c r="H91" i="7"/>
  <c r="AG98" i="8"/>
  <c r="AB98" i="8"/>
  <c r="F98" i="8"/>
  <c r="E80" i="7"/>
  <c r="U88" i="8"/>
  <c r="K80" i="7"/>
  <c r="R88" i="8"/>
  <c r="H80" i="7"/>
  <c r="G87" i="7"/>
  <c r="G98" i="8"/>
  <c r="E91" i="7"/>
  <c r="P98" i="8"/>
  <c r="F87" i="7"/>
  <c r="G167" i="8"/>
  <c r="D18" i="27"/>
  <c r="F117" i="8"/>
  <c r="BE129" i="8"/>
  <c r="BB75" i="8"/>
  <c r="BB9" i="8"/>
  <c r="J3" i="27"/>
  <c r="BE130" i="8"/>
  <c r="H199" i="8"/>
  <c r="I199" i="8"/>
  <c r="F199" i="8"/>
  <c r="L199" i="8"/>
  <c r="H198" i="8"/>
  <c r="L198" i="8"/>
  <c r="BD167" i="8"/>
  <c r="H186" i="8"/>
  <c r="I186" i="8"/>
  <c r="K180" i="8"/>
  <c r="F180" i="8"/>
  <c r="H182" i="8"/>
  <c r="BI180" i="8"/>
  <c r="BC167" i="8"/>
  <c r="H180" i="8"/>
  <c r="D167" i="8"/>
  <c r="I180" i="8"/>
  <c r="BF180" i="8"/>
  <c r="BA180" i="8"/>
  <c r="AZ167" i="8"/>
  <c r="BG180" i="8"/>
  <c r="H151" i="8"/>
  <c r="L151" i="8"/>
  <c r="F150" i="8"/>
  <c r="L139" i="8"/>
  <c r="H139" i="8"/>
  <c r="BF137" i="8"/>
  <c r="BC131" i="8"/>
  <c r="BD137" i="8"/>
  <c r="BD131" i="8"/>
  <c r="BI137" i="8"/>
  <c r="BJ137" i="8"/>
  <c r="E137" i="8"/>
  <c r="AZ131" i="8"/>
  <c r="BF132" i="8"/>
  <c r="BG132" i="8"/>
  <c r="D131" i="8"/>
  <c r="BA131" i="8"/>
  <c r="BA132" i="8"/>
  <c r="BA98" i="8"/>
  <c r="BA101" i="8"/>
  <c r="BG101" i="8"/>
  <c r="BF101" i="8"/>
  <c r="BF98" i="8"/>
  <c r="BG94" i="8"/>
  <c r="BF94" i="8"/>
  <c r="BD94" i="8"/>
  <c r="L90" i="8"/>
  <c r="F84" i="8"/>
  <c r="H82" i="8"/>
  <c r="F82" i="8"/>
  <c r="K82" i="8"/>
  <c r="AZ75" i="8"/>
  <c r="BA77" i="8"/>
  <c r="BC53" i="8"/>
  <c r="F60" i="8"/>
  <c r="BF60" i="8"/>
  <c r="F62" i="8"/>
  <c r="BA60" i="8"/>
  <c r="D60" i="8"/>
  <c r="BG60" i="8"/>
  <c r="AZ53" i="8"/>
  <c r="BG54" i="8"/>
  <c r="BG50" i="8"/>
  <c r="D50" i="8"/>
  <c r="K51" i="8"/>
  <c r="H51" i="8"/>
  <c r="F51" i="8"/>
  <c r="L51" i="8"/>
  <c r="I51" i="8"/>
  <c r="BA50" i="8"/>
  <c r="I42" i="8"/>
  <c r="BC21" i="8"/>
  <c r="F28" i="8"/>
  <c r="BJ23" i="8"/>
  <c r="BG23" i="8"/>
  <c r="BI23" i="8"/>
  <c r="BJ15" i="8"/>
  <c r="K18" i="8"/>
  <c r="BA15" i="8"/>
  <c r="D15" i="8"/>
  <c r="AZ10" i="8"/>
  <c r="BI15" i="8"/>
  <c r="BG15" i="8"/>
  <c r="F17" i="8"/>
  <c r="H11" i="8"/>
  <c r="BG11" i="8"/>
  <c r="J124" i="8"/>
  <c r="L186" i="8"/>
  <c r="BI186" i="8"/>
  <c r="BH167" i="8"/>
  <c r="BJ186" i="8"/>
  <c r="L182" i="8"/>
  <c r="L180" i="8"/>
  <c r="K182" i="8"/>
  <c r="K158" i="8"/>
  <c r="BJ157" i="8"/>
  <c r="L150" i="8"/>
  <c r="K150" i="8"/>
  <c r="BI150" i="8"/>
  <c r="BJ150" i="8"/>
  <c r="K151" i="8"/>
  <c r="BJ132" i="8"/>
  <c r="BH131" i="8"/>
  <c r="BI132" i="8"/>
  <c r="BI101" i="8"/>
  <c r="BJ94" i="8"/>
  <c r="BI94" i="8"/>
  <c r="BJ89" i="8"/>
  <c r="L82" i="8"/>
  <c r="BH75" i="8"/>
  <c r="BI68" i="8"/>
  <c r="BJ60" i="8"/>
  <c r="L52" i="8"/>
  <c r="K52" i="8"/>
  <c r="BI50" i="8"/>
  <c r="BJ50" i="8"/>
  <c r="BJ37" i="8"/>
  <c r="BI37" i="8"/>
  <c r="J37" i="8"/>
  <c r="J28" i="8"/>
  <c r="K28" i="8"/>
  <c r="BJ28" i="8"/>
  <c r="BH21" i="8"/>
  <c r="J21" i="8"/>
  <c r="K19" i="8"/>
  <c r="L18" i="8"/>
  <c r="AW106" i="8"/>
  <c r="AW98" i="8"/>
  <c r="AX98" i="8"/>
  <c r="T70" i="8"/>
  <c r="V72" i="8"/>
  <c r="J54" i="8"/>
  <c r="AX54" i="8"/>
  <c r="AV53" i="8"/>
  <c r="T53" i="8"/>
  <c r="J54" i="7"/>
  <c r="J49" i="8"/>
  <c r="AX47" i="8"/>
  <c r="T47" i="8"/>
  <c r="K175" i="8"/>
  <c r="L175" i="8"/>
  <c r="U176" i="8"/>
  <c r="J133" i="7"/>
  <c r="L173" i="8"/>
  <c r="V173" i="8"/>
  <c r="L130" i="7"/>
  <c r="V172" i="8"/>
  <c r="L129" i="7"/>
  <c r="U172" i="8"/>
  <c r="K129" i="7"/>
  <c r="T94" i="8"/>
  <c r="J70" i="8"/>
  <c r="T68" i="8"/>
  <c r="AP70" i="8"/>
  <c r="AN68" i="8"/>
  <c r="AN9" i="8"/>
  <c r="J56" i="8"/>
  <c r="U48" i="8"/>
  <c r="K49" i="7"/>
  <c r="V48" i="8"/>
  <c r="L49" i="7"/>
  <c r="J49" i="7"/>
  <c r="J126" i="8"/>
  <c r="U128" i="8"/>
  <c r="J128" i="8"/>
  <c r="U126" i="8"/>
  <c r="K31" i="13"/>
  <c r="U124" i="8"/>
  <c r="K29" i="13"/>
  <c r="L123" i="8"/>
  <c r="U123" i="8"/>
  <c r="K28" i="13"/>
  <c r="V123" i="8"/>
  <c r="L28" i="13"/>
  <c r="J122" i="8"/>
  <c r="V122" i="8"/>
  <c r="L27" i="13"/>
  <c r="J25" i="13"/>
  <c r="J119" i="8"/>
  <c r="V121" i="8"/>
  <c r="U121" i="8"/>
  <c r="L118" i="8"/>
  <c r="J116" i="8"/>
  <c r="J22" i="13"/>
  <c r="U116" i="8"/>
  <c r="K22" i="13"/>
  <c r="J115" i="8"/>
  <c r="J113" i="8"/>
  <c r="U108" i="8"/>
  <c r="K14" i="13"/>
  <c r="J108" i="8"/>
  <c r="T106" i="8"/>
  <c r="V107" i="8"/>
  <c r="L13" i="13"/>
  <c r="J107" i="8"/>
  <c r="U107" i="8"/>
  <c r="K13" i="13"/>
  <c r="U198" i="8"/>
  <c r="AF167" i="8"/>
  <c r="T167" i="8"/>
  <c r="L169" i="8"/>
  <c r="V169" i="8"/>
  <c r="L127" i="7"/>
  <c r="AH168" i="8"/>
  <c r="AG168" i="8"/>
  <c r="K169" i="8"/>
  <c r="T168" i="8"/>
  <c r="AG157" i="8"/>
  <c r="T157" i="8"/>
  <c r="J153" i="8"/>
  <c r="J111" i="7"/>
  <c r="V153" i="8"/>
  <c r="L111" i="7"/>
  <c r="U153" i="8"/>
  <c r="K111" i="7"/>
  <c r="K145" i="8"/>
  <c r="L145" i="8"/>
  <c r="V145" i="8"/>
  <c r="K143" i="8"/>
  <c r="L143" i="8"/>
  <c r="K139" i="8"/>
  <c r="T137" i="8"/>
  <c r="AG137" i="8"/>
  <c r="L138" i="8"/>
  <c r="K138" i="8"/>
  <c r="AH132" i="8"/>
  <c r="J95" i="7"/>
  <c r="J135" i="8"/>
  <c r="U132" i="8"/>
  <c r="K92" i="7"/>
  <c r="AF131" i="8"/>
  <c r="J132" i="8"/>
  <c r="AG132" i="8"/>
  <c r="AH101" i="8"/>
  <c r="J101" i="8"/>
  <c r="J88" i="7"/>
  <c r="V101" i="8"/>
  <c r="L88" i="7"/>
  <c r="U101" i="8"/>
  <c r="K88" i="7"/>
  <c r="AG101" i="8"/>
  <c r="T98" i="8"/>
  <c r="U100" i="8"/>
  <c r="J100" i="8"/>
  <c r="V93" i="8"/>
  <c r="J93" i="8"/>
  <c r="J92" i="8"/>
  <c r="K91" i="8"/>
  <c r="U91" i="8"/>
  <c r="T89" i="8"/>
  <c r="V91" i="8"/>
  <c r="J87" i="8"/>
  <c r="L87" i="8"/>
  <c r="V87" i="8"/>
  <c r="L79" i="7"/>
  <c r="U87" i="8"/>
  <c r="K79" i="7"/>
  <c r="AF75" i="8"/>
  <c r="U80" i="8"/>
  <c r="K73" i="7"/>
  <c r="V80" i="8"/>
  <c r="L73" i="7"/>
  <c r="L78" i="8"/>
  <c r="J71" i="7"/>
  <c r="J60" i="7"/>
  <c r="U60" i="8"/>
  <c r="K60" i="7"/>
  <c r="J60" i="8"/>
  <c r="V60" i="8"/>
  <c r="L60" i="7"/>
  <c r="J59" i="7"/>
  <c r="J59" i="8"/>
  <c r="V58" i="8"/>
  <c r="L58" i="7"/>
  <c r="J58" i="8"/>
  <c r="J50" i="8"/>
  <c r="V50" i="8"/>
  <c r="L51" i="7"/>
  <c r="AH43" i="8"/>
  <c r="T43" i="8"/>
  <c r="AF10" i="8"/>
  <c r="L45" i="8"/>
  <c r="K45" i="8"/>
  <c r="AG43" i="8"/>
  <c r="K42" i="8"/>
  <c r="L42" i="8"/>
  <c r="V42" i="8"/>
  <c r="L43" i="7"/>
  <c r="J43" i="7"/>
  <c r="U42" i="8"/>
  <c r="K43" i="7"/>
  <c r="U41" i="8"/>
  <c r="K42" i="7"/>
  <c r="J31" i="8"/>
  <c r="L28" i="8"/>
  <c r="J30" i="8"/>
  <c r="J24" i="7"/>
  <c r="J22" i="7"/>
  <c r="J15" i="8"/>
  <c r="J12" i="7"/>
  <c r="V11" i="8"/>
  <c r="L12" i="7"/>
  <c r="J11" i="8"/>
  <c r="BB129" i="8"/>
  <c r="BE200" i="8"/>
  <c r="BI167" i="8"/>
  <c r="BF167" i="8"/>
  <c r="BG167" i="8"/>
  <c r="BA167" i="8"/>
  <c r="BF131" i="8"/>
  <c r="H137" i="8"/>
  <c r="BG131" i="8"/>
  <c r="BA75" i="8"/>
  <c r="BI53" i="8"/>
  <c r="BJ53" i="8"/>
  <c r="BD53" i="8"/>
  <c r="H60" i="8"/>
  <c r="I60" i="8"/>
  <c r="BF53" i="8"/>
  <c r="BG53" i="8"/>
  <c r="D53" i="8"/>
  <c r="BA53" i="8"/>
  <c r="H50" i="8"/>
  <c r="I50" i="8"/>
  <c r="BG21" i="8"/>
  <c r="BF21" i="8"/>
  <c r="BC10" i="8"/>
  <c r="BD21" i="8"/>
  <c r="AZ9" i="8"/>
  <c r="D10" i="8"/>
  <c r="BA10" i="8"/>
  <c r="BJ167" i="8"/>
  <c r="BJ131" i="8"/>
  <c r="BI131" i="8"/>
  <c r="L37" i="8"/>
  <c r="K37" i="8"/>
  <c r="BJ21" i="8"/>
  <c r="BI21" i="8"/>
  <c r="BH10" i="8"/>
  <c r="AV9" i="8"/>
  <c r="J47" i="8"/>
  <c r="J48" i="7"/>
  <c r="J83" i="7"/>
  <c r="J94" i="8"/>
  <c r="J68" i="8"/>
  <c r="AP68" i="8"/>
  <c r="AO68" i="8"/>
  <c r="L128" i="8"/>
  <c r="J106" i="8"/>
  <c r="K153" i="7"/>
  <c r="K198" i="8"/>
  <c r="J168" i="8"/>
  <c r="J126" i="7"/>
  <c r="J125" i="7"/>
  <c r="J167" i="8"/>
  <c r="J115" i="7"/>
  <c r="J157" i="8"/>
  <c r="U157" i="8"/>
  <c r="K115" i="7"/>
  <c r="V157" i="8"/>
  <c r="L115" i="7"/>
  <c r="J137" i="8"/>
  <c r="V137" i="8"/>
  <c r="L97" i="7"/>
  <c r="U137" i="8"/>
  <c r="K97" i="7"/>
  <c r="J97" i="7"/>
  <c r="K135" i="8"/>
  <c r="L135" i="8"/>
  <c r="T131" i="8"/>
  <c r="J98" i="8"/>
  <c r="J87" i="7"/>
  <c r="K93" i="8"/>
  <c r="L93" i="8"/>
  <c r="J89" i="8"/>
  <c r="K60" i="8"/>
  <c r="L60" i="8"/>
  <c r="J53" i="8"/>
  <c r="K58" i="8"/>
  <c r="K50" i="8"/>
  <c r="L50" i="8"/>
  <c r="AF9" i="8"/>
  <c r="T10" i="8"/>
  <c r="J43" i="8"/>
  <c r="J44" i="7"/>
  <c r="K30" i="8"/>
  <c r="J11" i="7"/>
  <c r="L11" i="8"/>
  <c r="BB130" i="8"/>
  <c r="BE203" i="8"/>
  <c r="BC9" i="8"/>
  <c r="BG9" i="8"/>
  <c r="BD10" i="8"/>
  <c r="BG10" i="8"/>
  <c r="BF10" i="8"/>
  <c r="D9" i="8"/>
  <c r="AZ129" i="8"/>
  <c r="BA9" i="8"/>
  <c r="BI10" i="8"/>
  <c r="BH9" i="8"/>
  <c r="BJ10" i="8"/>
  <c r="J10" i="8"/>
  <c r="AV129" i="8"/>
  <c r="L157" i="8"/>
  <c r="K157" i="8"/>
  <c r="K137" i="8"/>
  <c r="L137" i="8"/>
  <c r="J91" i="7"/>
  <c r="J131" i="8"/>
  <c r="AF129" i="8"/>
  <c r="BB200" i="8"/>
  <c r="BF9" i="8"/>
  <c r="BD9" i="8"/>
  <c r="AZ130" i="8"/>
  <c r="BA129" i="8"/>
  <c r="BJ9" i="8"/>
  <c r="BH129" i="8"/>
  <c r="BI9" i="8"/>
  <c r="AV130" i="8"/>
  <c r="AF130" i="8"/>
  <c r="BB203" i="8"/>
  <c r="AZ200" i="8"/>
  <c r="BA130" i="8"/>
  <c r="BH130" i="8"/>
  <c r="AV200" i="8"/>
  <c r="AF200" i="8"/>
  <c r="BA200" i="8"/>
  <c r="AZ203" i="8"/>
  <c r="BH200" i="8"/>
  <c r="AV203" i="8"/>
  <c r="AF203" i="8"/>
  <c r="BA203" i="8"/>
  <c r="BH203" i="8"/>
  <c r="AO168" i="8"/>
  <c r="AK167" i="8"/>
  <c r="E126" i="7"/>
  <c r="AL168" i="8"/>
  <c r="AL106" i="8"/>
  <c r="AO106" i="8"/>
  <c r="AP106" i="8"/>
  <c r="O98" i="8"/>
  <c r="E98" i="8"/>
  <c r="V100" i="8"/>
  <c r="AK75" i="8"/>
  <c r="E100" i="8"/>
  <c r="L100" i="8"/>
  <c r="AO94" i="8"/>
  <c r="G27" i="15"/>
  <c r="AM94" i="8"/>
  <c r="E23" i="15"/>
  <c r="AP94" i="8"/>
  <c r="AL94" i="8"/>
  <c r="O94" i="8"/>
  <c r="E94" i="8"/>
  <c r="AM77" i="8"/>
  <c r="G14" i="15"/>
  <c r="E13" i="15"/>
  <c r="T75" i="8"/>
  <c r="T77" i="8"/>
  <c r="K87" i="8"/>
  <c r="AO77" i="8"/>
  <c r="AP77" i="8"/>
  <c r="J79" i="8"/>
  <c r="V79" i="8"/>
  <c r="L72" i="7"/>
  <c r="U79" i="8"/>
  <c r="K72" i="7"/>
  <c r="G21" i="15"/>
  <c r="H71" i="8"/>
  <c r="R71" i="8"/>
  <c r="AM53" i="8"/>
  <c r="AO53" i="8"/>
  <c r="AL53" i="8"/>
  <c r="AP53" i="8"/>
  <c r="AP9" i="8"/>
  <c r="U56" i="8"/>
  <c r="K56" i="7"/>
  <c r="E54" i="8"/>
  <c r="H54" i="8"/>
  <c r="S54" i="8"/>
  <c r="I55" i="7"/>
  <c r="S56" i="8"/>
  <c r="I56" i="7"/>
  <c r="AO9" i="8"/>
  <c r="V56" i="8"/>
  <c r="L56" i="7"/>
  <c r="U54" i="8"/>
  <c r="K55" i="7"/>
  <c r="T9" i="8"/>
  <c r="AN129" i="8"/>
  <c r="I48" i="8"/>
  <c r="H48" i="8"/>
  <c r="K48" i="8"/>
  <c r="L48" i="8"/>
  <c r="AL9" i="8"/>
  <c r="AU106" i="8"/>
  <c r="F23" i="17"/>
  <c r="L79" i="8"/>
  <c r="AX77" i="8"/>
  <c r="AU77" i="8"/>
  <c r="AW77" i="8"/>
  <c r="K79" i="8"/>
  <c r="AU75" i="8"/>
  <c r="AX75" i="8"/>
  <c r="F13" i="17"/>
  <c r="AW75" i="8"/>
  <c r="AT75" i="8"/>
  <c r="E50" i="7"/>
  <c r="I72" i="8"/>
  <c r="L72" i="8"/>
  <c r="H72" i="8"/>
  <c r="K72" i="8"/>
  <c r="U72" i="8"/>
  <c r="S72" i="8"/>
  <c r="AS68" i="8"/>
  <c r="AX70" i="8"/>
  <c r="AW70" i="8"/>
  <c r="R72" i="8"/>
  <c r="O70" i="8"/>
  <c r="AW53" i="8"/>
  <c r="AT53" i="8"/>
  <c r="E56" i="8"/>
  <c r="R54" i="8"/>
  <c r="H55" i="7"/>
  <c r="R56" i="8"/>
  <c r="H56" i="7"/>
  <c r="I49" i="8"/>
  <c r="L49" i="8"/>
  <c r="K49" i="8"/>
  <c r="H49" i="8"/>
  <c r="U49" i="8"/>
  <c r="K50" i="7"/>
  <c r="AS9" i="8"/>
  <c r="O47" i="8"/>
  <c r="AT47" i="8"/>
  <c r="R49" i="8"/>
  <c r="H50" i="7"/>
  <c r="S49" i="8"/>
  <c r="I50" i="7"/>
  <c r="AU47" i="8"/>
  <c r="AW47" i="8"/>
  <c r="P47" i="8"/>
  <c r="F107" i="8"/>
  <c r="AL167" i="8"/>
  <c r="AP167" i="8"/>
  <c r="AO167" i="8"/>
  <c r="E11" i="15"/>
  <c r="AK129" i="8"/>
  <c r="AO75" i="8"/>
  <c r="AM75" i="8"/>
  <c r="AP75" i="8"/>
  <c r="E87" i="7"/>
  <c r="AL75" i="8"/>
  <c r="K100" i="8"/>
  <c r="F23" i="15"/>
  <c r="E83" i="7"/>
  <c r="G23" i="15"/>
  <c r="G13" i="15"/>
  <c r="J68" i="7"/>
  <c r="J11" i="13"/>
  <c r="J75" i="8"/>
  <c r="J77" i="8"/>
  <c r="J70" i="7"/>
  <c r="G11" i="15"/>
  <c r="F11" i="15"/>
  <c r="L54" i="8"/>
  <c r="AL129" i="8"/>
  <c r="F3" i="27"/>
  <c r="AK130" i="8"/>
  <c r="T129" i="8"/>
  <c r="AO129" i="8"/>
  <c r="AP129" i="8"/>
  <c r="AN130" i="8"/>
  <c r="J9" i="8"/>
  <c r="J10" i="7"/>
  <c r="G13" i="17"/>
  <c r="F11" i="17"/>
  <c r="G11" i="17"/>
  <c r="P70" i="8"/>
  <c r="E70" i="8"/>
  <c r="R70" i="8"/>
  <c r="S70" i="8"/>
  <c r="V70" i="8"/>
  <c r="O68" i="8"/>
  <c r="S68" i="8"/>
  <c r="U70" i="8"/>
  <c r="E68" i="8"/>
  <c r="K68" i="8"/>
  <c r="AW68" i="8"/>
  <c r="F68" i="8"/>
  <c r="AT68" i="8"/>
  <c r="AX68" i="8"/>
  <c r="AU68" i="8"/>
  <c r="H56" i="8"/>
  <c r="K56" i="8"/>
  <c r="L56" i="8"/>
  <c r="I56" i="8"/>
  <c r="AX9" i="8"/>
  <c r="AS129" i="8"/>
  <c r="AU9" i="8"/>
  <c r="U47" i="8"/>
  <c r="K48" i="7"/>
  <c r="E47" i="8"/>
  <c r="R47" i="8"/>
  <c r="H48" i="7"/>
  <c r="S47" i="8"/>
  <c r="I48" i="7"/>
  <c r="V47" i="8"/>
  <c r="L48" i="7"/>
  <c r="E48" i="7"/>
  <c r="F48" i="7"/>
  <c r="AT9" i="8"/>
  <c r="AK200" i="8"/>
  <c r="AL130" i="8"/>
  <c r="J89" i="7"/>
  <c r="J129" i="8"/>
  <c r="AN200" i="8"/>
  <c r="T130" i="8"/>
  <c r="AO130" i="8"/>
  <c r="AP130" i="8"/>
  <c r="F70" i="8"/>
  <c r="I68" i="8"/>
  <c r="L68" i="8"/>
  <c r="H68" i="8"/>
  <c r="U68" i="8"/>
  <c r="R68" i="8"/>
  <c r="I70" i="8"/>
  <c r="L70" i="8"/>
  <c r="H70" i="8"/>
  <c r="K70" i="8"/>
  <c r="AW9" i="8"/>
  <c r="H47" i="8"/>
  <c r="I47" i="8"/>
  <c r="K47" i="8"/>
  <c r="L47" i="8"/>
  <c r="AW129" i="8"/>
  <c r="AT129" i="8"/>
  <c r="AS130" i="8"/>
  <c r="G3" i="27"/>
  <c r="AU129" i="8"/>
  <c r="AX129" i="8"/>
  <c r="AK203" i="8"/>
  <c r="F9" i="27"/>
  <c r="F7" i="27" s="1"/>
  <c r="AL200" i="8"/>
  <c r="AN203" i="8"/>
  <c r="AP200" i="8"/>
  <c r="AO200" i="8"/>
  <c r="J90" i="7"/>
  <c r="T200" i="8"/>
  <c r="J155" i="7"/>
  <c r="J130" i="8"/>
  <c r="AS200" i="8"/>
  <c r="AT130" i="8"/>
  <c r="AW130" i="8"/>
  <c r="AU130" i="8"/>
  <c r="AX130" i="8"/>
  <c r="J200" i="8"/>
  <c r="T203" i="8"/>
  <c r="AT200" i="8"/>
  <c r="AS203" i="8"/>
  <c r="AW200" i="8"/>
  <c r="AU200" i="8"/>
  <c r="G9" i="27"/>
  <c r="AX200" i="8"/>
  <c r="J203" i="8"/>
  <c r="J158" i="7"/>
  <c r="AU203" i="8"/>
  <c r="AX203" i="8"/>
  <c r="AT203" i="8"/>
  <c r="AW203" i="8"/>
  <c r="G7" i="27"/>
  <c r="F13" i="15"/>
  <c r="AO203" i="8"/>
  <c r="AL203" i="8"/>
  <c r="AP203" i="8"/>
  <c r="F159" i="8"/>
  <c r="P119" i="8"/>
  <c r="F25" i="13"/>
  <c r="G115" i="8"/>
  <c r="P113" i="8"/>
  <c r="F19" i="13"/>
  <c r="F111" i="8"/>
  <c r="G13" i="13"/>
  <c r="AC9" i="8"/>
  <c r="AB50" i="8"/>
  <c r="G198" i="8"/>
  <c r="Q167" i="8"/>
  <c r="G125" i="7"/>
  <c r="AB157" i="8"/>
  <c r="AB131" i="8"/>
  <c r="G115" i="7"/>
  <c r="G157" i="8"/>
  <c r="AB137" i="8"/>
  <c r="Q137" i="8"/>
  <c r="F138" i="8"/>
  <c r="P138" i="8"/>
  <c r="F98" i="7"/>
  <c r="AC131" i="8"/>
  <c r="Q77" i="8"/>
  <c r="G77" i="8"/>
  <c r="G94" i="8"/>
  <c r="G83" i="7"/>
  <c r="AB94" i="8"/>
  <c r="AC75" i="8"/>
  <c r="Q75" i="8"/>
  <c r="G11" i="13"/>
  <c r="P79" i="8"/>
  <c r="F72" i="7"/>
  <c r="F79" i="8"/>
  <c r="G72" i="7"/>
  <c r="F88" i="8"/>
  <c r="F86" i="8"/>
  <c r="G70" i="7"/>
  <c r="Z200" i="8"/>
  <c r="Z203" i="8"/>
  <c r="G69" i="8"/>
  <c r="G50" i="8"/>
  <c r="G51" i="7"/>
  <c r="Q9" i="8"/>
  <c r="G53" i="7"/>
  <c r="H127" i="8"/>
  <c r="R127" i="8"/>
  <c r="H32" i="13"/>
  <c r="S127" i="8"/>
  <c r="I32" i="13"/>
  <c r="E125" i="8"/>
  <c r="U125" i="8"/>
  <c r="K30" i="13"/>
  <c r="V125" i="8"/>
  <c r="L30" i="13"/>
  <c r="S125" i="8"/>
  <c r="I30" i="13"/>
  <c r="E30" i="13"/>
  <c r="L122" i="8"/>
  <c r="K122" i="8"/>
  <c r="R116" i="8"/>
  <c r="H22" i="13"/>
  <c r="F116" i="8"/>
  <c r="E115" i="8"/>
  <c r="K116" i="8"/>
  <c r="V116" i="8"/>
  <c r="L22" i="13"/>
  <c r="L116" i="8"/>
  <c r="S116" i="8"/>
  <c r="I22" i="13"/>
  <c r="P116" i="8"/>
  <c r="F22" i="13"/>
  <c r="U114" i="8"/>
  <c r="K20" i="13"/>
  <c r="F114" i="8"/>
  <c r="F113" i="8"/>
  <c r="E114" i="8"/>
  <c r="R108" i="8"/>
  <c r="H14" i="13"/>
  <c r="E108" i="8"/>
  <c r="S108" i="8"/>
  <c r="I14" i="13"/>
  <c r="V108" i="8"/>
  <c r="L14" i="13"/>
  <c r="D107" i="8"/>
  <c r="I108" i="8"/>
  <c r="F31" i="13"/>
  <c r="F126" i="8"/>
  <c r="I126" i="8"/>
  <c r="E31" i="13"/>
  <c r="E126" i="8"/>
  <c r="H128" i="8"/>
  <c r="K128" i="8"/>
  <c r="L121" i="8"/>
  <c r="H121" i="8"/>
  <c r="K121" i="8"/>
  <c r="I121" i="8"/>
  <c r="F119" i="8"/>
  <c r="V126" i="8"/>
  <c r="L31" i="13"/>
  <c r="V124" i="8"/>
  <c r="L29" i="13"/>
  <c r="F27" i="13"/>
  <c r="F122" i="8"/>
  <c r="R122" i="8"/>
  <c r="H27" i="13"/>
  <c r="S122" i="8"/>
  <c r="I27" i="13"/>
  <c r="D27" i="13"/>
  <c r="N106" i="8"/>
  <c r="D122" i="8"/>
  <c r="D106" i="8"/>
  <c r="V119" i="8"/>
  <c r="L25" i="13"/>
  <c r="E119" i="8"/>
  <c r="I119" i="8"/>
  <c r="U119" i="8"/>
  <c r="K25" i="13"/>
  <c r="E25" i="13"/>
  <c r="V117" i="8"/>
  <c r="L23" i="13"/>
  <c r="S117" i="8"/>
  <c r="I23" i="13"/>
  <c r="E23" i="13"/>
  <c r="O106" i="8"/>
  <c r="E117" i="8"/>
  <c r="R117" i="8"/>
  <c r="H23" i="13"/>
  <c r="K115" i="8"/>
  <c r="L115" i="8"/>
  <c r="F21" i="13"/>
  <c r="F115" i="8"/>
  <c r="V115" i="8"/>
  <c r="L21" i="13"/>
  <c r="H115" i="8"/>
  <c r="I115" i="8"/>
  <c r="H110" i="8"/>
  <c r="E109" i="8"/>
  <c r="K110" i="8"/>
  <c r="R110" i="8"/>
  <c r="H16" i="13"/>
  <c r="U110" i="8"/>
  <c r="K16" i="13"/>
  <c r="E16" i="13"/>
  <c r="AH106" i="8"/>
  <c r="I109" i="8"/>
  <c r="K109" i="8"/>
  <c r="P109" i="8"/>
  <c r="AE106" i="8"/>
  <c r="F109" i="8"/>
  <c r="AG106" i="8"/>
  <c r="AB106" i="8"/>
  <c r="R14" i="8"/>
  <c r="H15" i="7"/>
  <c r="AA167" i="8"/>
  <c r="O197" i="8"/>
  <c r="AB197" i="8"/>
  <c r="AG197" i="8"/>
  <c r="AD197" i="8"/>
  <c r="AH197" i="8"/>
  <c r="K172" i="8"/>
  <c r="P168" i="8"/>
  <c r="F126" i="7"/>
  <c r="F168" i="8"/>
  <c r="H172" i="8"/>
  <c r="I168" i="8"/>
  <c r="V168" i="8"/>
  <c r="L126" i="7"/>
  <c r="K168" i="8"/>
  <c r="S168" i="8"/>
  <c r="I126" i="7"/>
  <c r="F169" i="8"/>
  <c r="L168" i="8"/>
  <c r="U168" i="8"/>
  <c r="K126" i="7"/>
  <c r="K159" i="8"/>
  <c r="L159" i="8"/>
  <c r="I159" i="8"/>
  <c r="H159" i="8"/>
  <c r="F158" i="8"/>
  <c r="F154" i="8"/>
  <c r="F112" i="7"/>
  <c r="H154" i="8"/>
  <c r="D15" i="27"/>
  <c r="C15" i="27" s="1"/>
  <c r="E153" i="8"/>
  <c r="L154" i="8"/>
  <c r="I154" i="8"/>
  <c r="P137" i="8"/>
  <c r="F97" i="7"/>
  <c r="V131" i="8"/>
  <c r="L91" i="7"/>
  <c r="K136" i="8"/>
  <c r="L136" i="8"/>
  <c r="AH131" i="8"/>
  <c r="S131" i="8"/>
  <c r="I91" i="7"/>
  <c r="I136" i="8"/>
  <c r="F136" i="8"/>
  <c r="U131" i="8"/>
  <c r="K91" i="7"/>
  <c r="AG131" i="8"/>
  <c r="AD131" i="8"/>
  <c r="E132" i="8"/>
  <c r="V132" i="8"/>
  <c r="L92" i="7"/>
  <c r="F132" i="8"/>
  <c r="E92" i="7"/>
  <c r="F135" i="8"/>
  <c r="K95" i="8"/>
  <c r="V95" i="8"/>
  <c r="L84" i="7"/>
  <c r="L95" i="8"/>
  <c r="P95" i="8"/>
  <c r="F84" i="7"/>
  <c r="F95" i="8"/>
  <c r="U95" i="8"/>
  <c r="K84" i="7"/>
  <c r="L103" i="8"/>
  <c r="F103" i="8"/>
  <c r="P101" i="8"/>
  <c r="F88" i="7"/>
  <c r="I103" i="8"/>
  <c r="H103" i="8"/>
  <c r="N101" i="8"/>
  <c r="K101" i="8"/>
  <c r="L101" i="8"/>
  <c r="L98" i="8"/>
  <c r="K98" i="8"/>
  <c r="U98" i="8"/>
  <c r="K87" i="7"/>
  <c r="F100" i="8"/>
  <c r="R100" i="8"/>
  <c r="I100" i="8"/>
  <c r="V98" i="8"/>
  <c r="L87" i="7"/>
  <c r="S100" i="8"/>
  <c r="AE98" i="8"/>
  <c r="AD98" i="8"/>
  <c r="H100" i="8"/>
  <c r="Y98" i="8"/>
  <c r="N98" i="8"/>
  <c r="H97" i="8"/>
  <c r="I97" i="8"/>
  <c r="K97" i="8"/>
  <c r="L97" i="8"/>
  <c r="E86" i="7"/>
  <c r="H94" i="8"/>
  <c r="L94" i="8"/>
  <c r="K94" i="8"/>
  <c r="I94" i="8"/>
  <c r="R94" i="8"/>
  <c r="H83" i="7"/>
  <c r="V94" i="8"/>
  <c r="L83" i="7"/>
  <c r="S94" i="8"/>
  <c r="I83" i="7"/>
  <c r="U94" i="8"/>
  <c r="K83" i="7"/>
  <c r="I95" i="8"/>
  <c r="H95" i="8"/>
  <c r="S95" i="8"/>
  <c r="I84" i="7"/>
  <c r="R95" i="8"/>
  <c r="H84" i="7"/>
  <c r="D84" i="7"/>
  <c r="L80" i="8"/>
  <c r="P80" i="8"/>
  <c r="F73" i="7"/>
  <c r="L91" i="8"/>
  <c r="H91" i="8"/>
  <c r="V92" i="8"/>
  <c r="E92" i="8"/>
  <c r="F89" i="8"/>
  <c r="U92" i="8"/>
  <c r="V89" i="8"/>
  <c r="E89" i="8"/>
  <c r="I89" i="8"/>
  <c r="U89" i="8"/>
  <c r="AE89" i="8"/>
  <c r="AA77" i="8"/>
  <c r="H89" i="8"/>
  <c r="S89" i="8"/>
  <c r="AD89" i="8"/>
  <c r="R89" i="8"/>
  <c r="Y89" i="8"/>
  <c r="X77" i="8"/>
  <c r="Y77" i="8"/>
  <c r="H88" i="8"/>
  <c r="I88" i="8"/>
  <c r="S88" i="8"/>
  <c r="I80" i="7"/>
  <c r="L88" i="8"/>
  <c r="D80" i="7"/>
  <c r="I86" i="8"/>
  <c r="K86" i="8"/>
  <c r="H86" i="8"/>
  <c r="S86" i="8"/>
  <c r="I78" i="7"/>
  <c r="F85" i="8"/>
  <c r="L85" i="8"/>
  <c r="S85" i="8"/>
  <c r="I77" i="7"/>
  <c r="X75" i="8"/>
  <c r="D85" i="8"/>
  <c r="L83" i="8"/>
  <c r="I83" i="8"/>
  <c r="V83" i="8"/>
  <c r="L75" i="7"/>
  <c r="H83" i="8"/>
  <c r="AH77" i="8"/>
  <c r="AA75" i="8"/>
  <c r="AB77" i="8"/>
  <c r="AD77" i="8"/>
  <c r="D79" i="8"/>
  <c r="V78" i="8"/>
  <c r="L71" i="7"/>
  <c r="S78" i="8"/>
  <c r="I71" i="7"/>
  <c r="K78" i="8"/>
  <c r="U78" i="8"/>
  <c r="K71" i="7"/>
  <c r="I78" i="8"/>
  <c r="R78" i="8"/>
  <c r="H71" i="7"/>
  <c r="V68" i="8"/>
  <c r="I69" i="8"/>
  <c r="H69" i="8"/>
  <c r="R66" i="8"/>
  <c r="H65" i="7"/>
  <c r="E66" i="8"/>
  <c r="AB53" i="8"/>
  <c r="P53" i="8"/>
  <c r="S66" i="8"/>
  <c r="I65" i="7"/>
  <c r="V66" i="8"/>
  <c r="L65" i="7"/>
  <c r="U66" i="8"/>
  <c r="K65" i="7"/>
  <c r="L65" i="8"/>
  <c r="I65" i="8"/>
  <c r="K65" i="8"/>
  <c r="H65" i="8"/>
  <c r="L64" i="8"/>
  <c r="K64" i="8"/>
  <c r="I64" i="8"/>
  <c r="H64" i="8"/>
  <c r="U64" i="8"/>
  <c r="K63" i="7"/>
  <c r="V64" i="8"/>
  <c r="L63" i="7"/>
  <c r="P64" i="8"/>
  <c r="F63" i="7"/>
  <c r="E63" i="7"/>
  <c r="R64" i="8"/>
  <c r="H63" i="7"/>
  <c r="S64" i="8"/>
  <c r="I63" i="7"/>
  <c r="F64" i="8"/>
  <c r="H63" i="8"/>
  <c r="I63" i="8"/>
  <c r="K63" i="8"/>
  <c r="L63" i="8"/>
  <c r="R63" i="8"/>
  <c r="H62" i="7"/>
  <c r="S63" i="8"/>
  <c r="I62" i="7"/>
  <c r="E62" i="7"/>
  <c r="V63" i="8"/>
  <c r="L62" i="7"/>
  <c r="AG53" i="8"/>
  <c r="U62" i="8"/>
  <c r="K61" i="7"/>
  <c r="AE53" i="8"/>
  <c r="E62" i="8"/>
  <c r="V62" i="8"/>
  <c r="L61" i="7"/>
  <c r="O53" i="8"/>
  <c r="AD53" i="8"/>
  <c r="S62" i="8"/>
  <c r="I61" i="7"/>
  <c r="U59" i="8"/>
  <c r="K59" i="7"/>
  <c r="P59" i="8"/>
  <c r="F59" i="7"/>
  <c r="E59" i="7"/>
  <c r="V59" i="8"/>
  <c r="L59" i="7"/>
  <c r="E59" i="8"/>
  <c r="P54" i="8"/>
  <c r="F55" i="7"/>
  <c r="L58" i="8"/>
  <c r="H58" i="8"/>
  <c r="BC75" i="8"/>
  <c r="F83" i="8"/>
  <c r="BG77" i="8"/>
  <c r="BI77" i="8"/>
  <c r="BJ77" i="8"/>
  <c r="BF77" i="8"/>
  <c r="H80" i="8"/>
  <c r="BD77" i="8"/>
  <c r="F80" i="8"/>
  <c r="E77" i="8"/>
  <c r="K80" i="8"/>
  <c r="I80" i="8"/>
  <c r="F56" i="8"/>
  <c r="F54" i="8"/>
  <c r="F54" i="7"/>
  <c r="F53" i="8"/>
  <c r="I54" i="8"/>
  <c r="K54" i="8"/>
  <c r="R43" i="8"/>
  <c r="H44" i="7"/>
  <c r="V43" i="8"/>
  <c r="L44" i="7"/>
  <c r="U43" i="8"/>
  <c r="K44" i="7"/>
  <c r="S43" i="8"/>
  <c r="I44" i="7"/>
  <c r="E43" i="8"/>
  <c r="E44" i="7"/>
  <c r="F43" i="8"/>
  <c r="P40" i="8"/>
  <c r="F41" i="7"/>
  <c r="K41" i="8"/>
  <c r="L41" i="8"/>
  <c r="E40" i="8"/>
  <c r="S40" i="8"/>
  <c r="I41" i="7"/>
  <c r="R40" i="8"/>
  <c r="H41" i="7"/>
  <c r="V40" i="8"/>
  <c r="L41" i="7"/>
  <c r="U40" i="8"/>
  <c r="K41" i="7"/>
  <c r="I39" i="8"/>
  <c r="H39" i="8"/>
  <c r="L39" i="8"/>
  <c r="K39" i="8"/>
  <c r="I31" i="8"/>
  <c r="K31" i="8"/>
  <c r="H31" i="8"/>
  <c r="L31" i="8"/>
  <c r="V31" i="8"/>
  <c r="L32" i="7"/>
  <c r="R31" i="8"/>
  <c r="H32" i="7"/>
  <c r="S31" i="8"/>
  <c r="I32" i="7"/>
  <c r="U31" i="8"/>
  <c r="K32" i="7"/>
  <c r="E32" i="7"/>
  <c r="L30" i="8"/>
  <c r="I30" i="8"/>
  <c r="H30" i="8"/>
  <c r="U30" i="8"/>
  <c r="K31" i="7"/>
  <c r="V30" i="8"/>
  <c r="L31" i="7"/>
  <c r="AD23" i="8"/>
  <c r="I25" i="8"/>
  <c r="H25" i="8"/>
  <c r="L25" i="8"/>
  <c r="K25" i="8"/>
  <c r="AA21" i="8"/>
  <c r="AG23" i="8"/>
  <c r="AH23" i="8"/>
  <c r="AB23" i="8"/>
  <c r="AE23" i="8"/>
  <c r="O23" i="8"/>
  <c r="P20" i="8"/>
  <c r="F21" i="7"/>
  <c r="R15" i="8"/>
  <c r="H16" i="7"/>
  <c r="V15" i="8"/>
  <c r="L16" i="7"/>
  <c r="E20" i="8"/>
  <c r="U15" i="8"/>
  <c r="K16" i="7"/>
  <c r="E21" i="7"/>
  <c r="E16" i="7"/>
  <c r="R20" i="8"/>
  <c r="H21" i="7"/>
  <c r="E15" i="8"/>
  <c r="F11" i="8"/>
  <c r="V14" i="8"/>
  <c r="L15" i="7"/>
  <c r="K11" i="8"/>
  <c r="I11" i="8"/>
  <c r="U14" i="8"/>
  <c r="K15" i="7"/>
  <c r="P14" i="8"/>
  <c r="F15" i="7"/>
  <c r="F14" i="8"/>
  <c r="E14" i="8"/>
  <c r="S14" i="8"/>
  <c r="I15" i="7"/>
  <c r="H13" i="8"/>
  <c r="F13" i="8"/>
  <c r="P50" i="8"/>
  <c r="F51" i="7"/>
  <c r="F50" i="8"/>
  <c r="F157" i="8"/>
  <c r="P157" i="8"/>
  <c r="F115" i="7"/>
  <c r="G97" i="7"/>
  <c r="G137" i="8"/>
  <c r="Q131" i="8"/>
  <c r="G91" i="7"/>
  <c r="F137" i="8"/>
  <c r="AC129" i="8"/>
  <c r="Q129" i="8"/>
  <c r="G129" i="8"/>
  <c r="G75" i="8"/>
  <c r="F94" i="8"/>
  <c r="P94" i="8"/>
  <c r="F83" i="7"/>
  <c r="G68" i="7"/>
  <c r="AC130" i="8"/>
  <c r="G89" i="7"/>
  <c r="G10" i="7"/>
  <c r="G9" i="8"/>
  <c r="H125" i="8"/>
  <c r="K125" i="8"/>
  <c r="L125" i="8"/>
  <c r="E124" i="8"/>
  <c r="I125" i="8"/>
  <c r="H114" i="8"/>
  <c r="L114" i="8"/>
  <c r="E113" i="8"/>
  <c r="I114" i="8"/>
  <c r="K114" i="8"/>
  <c r="L108" i="8"/>
  <c r="E107" i="8"/>
  <c r="K108" i="8"/>
  <c r="H108" i="8"/>
  <c r="I107" i="8"/>
  <c r="L126" i="8"/>
  <c r="H126" i="8"/>
  <c r="K126" i="8"/>
  <c r="S106" i="8"/>
  <c r="I122" i="8"/>
  <c r="H122" i="8"/>
  <c r="L119" i="8"/>
  <c r="H119" i="8"/>
  <c r="K119" i="8"/>
  <c r="U106" i="8"/>
  <c r="V106" i="8"/>
  <c r="R106" i="8"/>
  <c r="K117" i="8"/>
  <c r="H117" i="8"/>
  <c r="I117" i="8"/>
  <c r="L117" i="8"/>
  <c r="L109" i="8"/>
  <c r="H109" i="8"/>
  <c r="P106" i="8"/>
  <c r="F15" i="13"/>
  <c r="F106" i="8"/>
  <c r="P197" i="8"/>
  <c r="F152" i="7"/>
  <c r="F197" i="8"/>
  <c r="U197" i="8"/>
  <c r="K152" i="7"/>
  <c r="E197" i="8"/>
  <c r="R197" i="8"/>
  <c r="H152" i="7"/>
  <c r="S197" i="8"/>
  <c r="I152" i="7"/>
  <c r="E152" i="7"/>
  <c r="V197" i="8"/>
  <c r="L152" i="7"/>
  <c r="AB167" i="8"/>
  <c r="AE167" i="8"/>
  <c r="AD167" i="8"/>
  <c r="AH167" i="8"/>
  <c r="AG167" i="8"/>
  <c r="O167" i="8"/>
  <c r="P167" i="8"/>
  <c r="F125" i="7"/>
  <c r="K153" i="8"/>
  <c r="I153" i="8"/>
  <c r="H153" i="8"/>
  <c r="L153" i="8"/>
  <c r="F153" i="8"/>
  <c r="I132" i="8"/>
  <c r="E131" i="8"/>
  <c r="L132" i="8"/>
  <c r="K132" i="8"/>
  <c r="H132" i="8"/>
  <c r="P131" i="8"/>
  <c r="F91" i="7"/>
  <c r="D88" i="7"/>
  <c r="R101" i="8"/>
  <c r="H88" i="7"/>
  <c r="D101" i="8"/>
  <c r="S101" i="8"/>
  <c r="I88" i="7"/>
  <c r="D98" i="8"/>
  <c r="D87" i="7"/>
  <c r="R98" i="8"/>
  <c r="H87" i="7"/>
  <c r="S98" i="8"/>
  <c r="I87" i="7"/>
  <c r="AG77" i="8"/>
  <c r="AE77" i="8"/>
  <c r="I92" i="8"/>
  <c r="K92" i="8"/>
  <c r="L92" i="8"/>
  <c r="H92" i="8"/>
  <c r="O77" i="8"/>
  <c r="E70" i="7"/>
  <c r="K89" i="8"/>
  <c r="L89" i="8"/>
  <c r="N77" i="8"/>
  <c r="D70" i="7"/>
  <c r="X129" i="8"/>
  <c r="Y129" i="8"/>
  <c r="N75" i="8"/>
  <c r="Y75" i="8"/>
  <c r="AD75" i="8"/>
  <c r="H85" i="8"/>
  <c r="I85" i="8"/>
  <c r="O75" i="8"/>
  <c r="R75" i="8"/>
  <c r="AG75" i="8"/>
  <c r="AB75" i="8"/>
  <c r="AH75" i="8"/>
  <c r="AE75" i="8"/>
  <c r="V77" i="8"/>
  <c r="L70" i="7"/>
  <c r="U77" i="8"/>
  <c r="K70" i="7"/>
  <c r="R77" i="8"/>
  <c r="H70" i="7"/>
  <c r="P77" i="8"/>
  <c r="F70" i="7"/>
  <c r="I79" i="8"/>
  <c r="H79" i="8"/>
  <c r="D77" i="8"/>
  <c r="H77" i="8"/>
  <c r="D11" i="13"/>
  <c r="D75" i="8"/>
  <c r="D68" i="7"/>
  <c r="H66" i="8"/>
  <c r="I66" i="8"/>
  <c r="K66" i="8"/>
  <c r="L66" i="8"/>
  <c r="E54" i="7"/>
  <c r="V53" i="8"/>
  <c r="L54" i="7"/>
  <c r="U53" i="8"/>
  <c r="K54" i="7"/>
  <c r="R53" i="8"/>
  <c r="H54" i="7"/>
  <c r="S53" i="8"/>
  <c r="I54" i="7"/>
  <c r="E53" i="8"/>
  <c r="K62" i="8"/>
  <c r="I62" i="8"/>
  <c r="H62" i="8"/>
  <c r="L62" i="8"/>
  <c r="H59" i="8"/>
  <c r="I59" i="8"/>
  <c r="L59" i="8"/>
  <c r="K59" i="8"/>
  <c r="F77" i="8"/>
  <c r="BG75" i="8"/>
  <c r="BD75" i="8"/>
  <c r="BJ75" i="8"/>
  <c r="BC129" i="8"/>
  <c r="BF75" i="8"/>
  <c r="BI75" i="8"/>
  <c r="K77" i="8"/>
  <c r="L77" i="8"/>
  <c r="H43" i="8"/>
  <c r="K43" i="8"/>
  <c r="L43" i="8"/>
  <c r="I43" i="8"/>
  <c r="L40" i="8"/>
  <c r="H40" i="8"/>
  <c r="K40" i="8"/>
  <c r="I40" i="8"/>
  <c r="U23" i="8"/>
  <c r="K24" i="7"/>
  <c r="E24" i="7"/>
  <c r="R23" i="8"/>
  <c r="H24" i="7"/>
  <c r="E23" i="8"/>
  <c r="V23" i="8"/>
  <c r="L24" i="7"/>
  <c r="S23" i="8"/>
  <c r="I24" i="7"/>
  <c r="O21" i="8"/>
  <c r="AA10" i="8"/>
  <c r="AG21" i="8"/>
  <c r="AE21" i="8"/>
  <c r="AB21" i="8"/>
  <c r="AH21" i="8"/>
  <c r="AD21" i="8"/>
  <c r="P23" i="8"/>
  <c r="F24" i="7"/>
  <c r="F23" i="8"/>
  <c r="H15" i="8"/>
  <c r="L15" i="8"/>
  <c r="I15" i="8"/>
  <c r="K15" i="8"/>
  <c r="L20" i="8"/>
  <c r="K20" i="8"/>
  <c r="H20" i="8"/>
  <c r="I20" i="8"/>
  <c r="H14" i="8"/>
  <c r="L14" i="8"/>
  <c r="K14" i="8"/>
  <c r="I14" i="8"/>
  <c r="Q130" i="8"/>
  <c r="AC200" i="8"/>
  <c r="F131" i="8"/>
  <c r="E3" i="27"/>
  <c r="G131" i="8"/>
  <c r="AC203" i="8"/>
  <c r="G130" i="8"/>
  <c r="G90" i="7"/>
  <c r="H124" i="8"/>
  <c r="I124" i="8"/>
  <c r="K124" i="8"/>
  <c r="L124" i="8"/>
  <c r="L113" i="8"/>
  <c r="K113" i="8"/>
  <c r="I113" i="8"/>
  <c r="H113" i="8"/>
  <c r="K107" i="8"/>
  <c r="L107" i="8"/>
  <c r="E106" i="8"/>
  <c r="H107" i="8"/>
  <c r="F167" i="8"/>
  <c r="S167" i="8"/>
  <c r="I125" i="7"/>
  <c r="E125" i="7"/>
  <c r="R167" i="8"/>
  <c r="H125" i="7"/>
  <c r="V167" i="8"/>
  <c r="L125" i="7"/>
  <c r="U167" i="8"/>
  <c r="K125" i="7"/>
  <c r="L197" i="8"/>
  <c r="K197" i="8"/>
  <c r="I197" i="8"/>
  <c r="H197" i="8"/>
  <c r="E167" i="8"/>
  <c r="I131" i="8"/>
  <c r="L131" i="8"/>
  <c r="H131" i="8"/>
  <c r="K131" i="8"/>
  <c r="I101" i="8"/>
  <c r="H101" i="8"/>
  <c r="N129" i="8"/>
  <c r="I98" i="8"/>
  <c r="H98" i="8"/>
  <c r="X130" i="8"/>
  <c r="S75" i="8"/>
  <c r="I11" i="13"/>
  <c r="S77" i="8"/>
  <c r="I70" i="7"/>
  <c r="I77" i="8"/>
  <c r="E75" i="8"/>
  <c r="P75" i="8"/>
  <c r="F75" i="8"/>
  <c r="E68" i="7"/>
  <c r="U75" i="8"/>
  <c r="V75" i="8"/>
  <c r="E11" i="13"/>
  <c r="Y130" i="8"/>
  <c r="D89" i="7"/>
  <c r="D129" i="8"/>
  <c r="H68" i="7"/>
  <c r="H11" i="13"/>
  <c r="X200" i="8"/>
  <c r="I53" i="8"/>
  <c r="H53" i="8"/>
  <c r="K53" i="8"/>
  <c r="L53" i="8"/>
  <c r="BC130" i="8"/>
  <c r="BF129" i="8"/>
  <c r="BJ129" i="8"/>
  <c r="BI129" i="8"/>
  <c r="BG129" i="8"/>
  <c r="BD129" i="8"/>
  <c r="I3" i="27"/>
  <c r="AG10" i="8"/>
  <c r="AA9" i="8"/>
  <c r="AE10" i="8"/>
  <c r="AH10" i="8"/>
  <c r="AB10" i="8"/>
  <c r="O10" i="8"/>
  <c r="AD10" i="8"/>
  <c r="H23" i="8"/>
  <c r="L23" i="8"/>
  <c r="K23" i="8"/>
  <c r="I23" i="8"/>
  <c r="F21" i="8"/>
  <c r="P21" i="8"/>
  <c r="F22" i="7"/>
  <c r="E21" i="8"/>
  <c r="V21" i="8"/>
  <c r="L22" i="7"/>
  <c r="S21" i="8"/>
  <c r="I22" i="7"/>
  <c r="R21" i="8"/>
  <c r="H22" i="7"/>
  <c r="E22" i="7"/>
  <c r="U21" i="8"/>
  <c r="K22" i="7"/>
  <c r="Q200" i="8"/>
  <c r="G155" i="7"/>
  <c r="G200" i="8"/>
  <c r="Q203" i="8"/>
  <c r="I106" i="8"/>
  <c r="L106" i="8"/>
  <c r="H106" i="8"/>
  <c r="K106" i="8"/>
  <c r="K167" i="8"/>
  <c r="L167" i="8"/>
  <c r="I167" i="8"/>
  <c r="H167" i="8"/>
  <c r="I68" i="7"/>
  <c r="L75" i="8"/>
  <c r="I75" i="8"/>
  <c r="K75" i="8"/>
  <c r="N130" i="8"/>
  <c r="H75" i="8"/>
  <c r="K11" i="13"/>
  <c r="K68" i="7"/>
  <c r="F68" i="7"/>
  <c r="F11" i="13"/>
  <c r="L68" i="7"/>
  <c r="L11" i="13"/>
  <c r="X203" i="8"/>
  <c r="Y200" i="8"/>
  <c r="N200" i="8"/>
  <c r="D90" i="7"/>
  <c r="D130" i="8"/>
  <c r="BD130" i="8"/>
  <c r="BG130" i="8"/>
  <c r="BJ130" i="8"/>
  <c r="BF130" i="8"/>
  <c r="BI130" i="8"/>
  <c r="BC200" i="8"/>
  <c r="AE9" i="8"/>
  <c r="AA129" i="8"/>
  <c r="AB9" i="8"/>
  <c r="AH9" i="8"/>
  <c r="AD9" i="8"/>
  <c r="AG9" i="8"/>
  <c r="F10" i="8"/>
  <c r="P10" i="8"/>
  <c r="I21" i="8"/>
  <c r="L21" i="8"/>
  <c r="K21" i="8"/>
  <c r="H21" i="8"/>
  <c r="O9" i="8"/>
  <c r="E10" i="8"/>
  <c r="U10" i="8"/>
  <c r="K11" i="7"/>
  <c r="R10" i="8"/>
  <c r="H11" i="7"/>
  <c r="E11" i="7"/>
  <c r="S10" i="8"/>
  <c r="I11" i="7"/>
  <c r="V10" i="8"/>
  <c r="L11" i="7"/>
  <c r="G158" i="7"/>
  <c r="G203" i="8"/>
  <c r="D200" i="8"/>
  <c r="D155" i="7"/>
  <c r="Y203" i="8"/>
  <c r="N203" i="8"/>
  <c r="BJ200" i="8"/>
  <c r="BC203" i="8"/>
  <c r="BI200" i="8"/>
  <c r="BD200" i="8"/>
  <c r="I9" i="27"/>
  <c r="BF200" i="8"/>
  <c r="BG200" i="8"/>
  <c r="H10" i="8"/>
  <c r="K10" i="8"/>
  <c r="I10" i="8"/>
  <c r="L10" i="8"/>
  <c r="F11" i="7"/>
  <c r="P9" i="8"/>
  <c r="F10" i="7"/>
  <c r="F9" i="8"/>
  <c r="R9" i="8"/>
  <c r="H10" i="7"/>
  <c r="E10" i="7"/>
  <c r="U9" i="8"/>
  <c r="K10" i="7"/>
  <c r="V9" i="8"/>
  <c r="L10" i="7"/>
  <c r="E9" i="8"/>
  <c r="S9" i="8"/>
  <c r="I10" i="7"/>
  <c r="AE129" i="8"/>
  <c r="AG129" i="8"/>
  <c r="AD129" i="8"/>
  <c r="AA130" i="8"/>
  <c r="O129" i="8"/>
  <c r="AH129" i="8"/>
  <c r="AB129" i="8"/>
  <c r="D158" i="7"/>
  <c r="D203" i="8"/>
  <c r="BF203" i="8"/>
  <c r="BI203" i="8"/>
  <c r="BG203" i="8"/>
  <c r="BJ203" i="8"/>
  <c r="BD203" i="8"/>
  <c r="H9" i="27"/>
  <c r="I7" i="27"/>
  <c r="AD130" i="8"/>
  <c r="O130" i="8"/>
  <c r="AH130" i="8"/>
  <c r="AB130" i="8"/>
  <c r="AG130" i="8"/>
  <c r="AE130" i="8"/>
  <c r="AA200" i="8"/>
  <c r="D3" i="27"/>
  <c r="P129" i="8"/>
  <c r="F89" i="7"/>
  <c r="F129" i="8"/>
  <c r="K9" i="8"/>
  <c r="H9" i="8"/>
  <c r="I9" i="8"/>
  <c r="L9" i="8"/>
  <c r="E89" i="7"/>
  <c r="U129" i="8"/>
  <c r="K89" i="7"/>
  <c r="S129" i="8"/>
  <c r="I89" i="7"/>
  <c r="E129" i="8"/>
  <c r="V129" i="8"/>
  <c r="L89" i="7"/>
  <c r="R129" i="8"/>
  <c r="H89" i="7"/>
  <c r="H7" i="27"/>
  <c r="E90" i="7"/>
  <c r="R130" i="8"/>
  <c r="H90" i="7"/>
  <c r="E130" i="8"/>
  <c r="U130" i="8"/>
  <c r="K90" i="7"/>
  <c r="V130" i="8"/>
  <c r="L90" i="7"/>
  <c r="S130" i="8"/>
  <c r="I90" i="7"/>
  <c r="AE200" i="8"/>
  <c r="AD200" i="8"/>
  <c r="AG200" i="8"/>
  <c r="AA203" i="8"/>
  <c r="O200" i="8"/>
  <c r="AH200" i="8"/>
  <c r="L129" i="8"/>
  <c r="H129" i="8"/>
  <c r="I129" i="8"/>
  <c r="K129" i="8"/>
  <c r="P130" i="8"/>
  <c r="F90" i="7"/>
  <c r="F130" i="8"/>
  <c r="AB200" i="8"/>
  <c r="F200" i="8"/>
  <c r="AB203" i="8"/>
  <c r="P200" i="8"/>
  <c r="F155" i="7"/>
  <c r="E200" i="8"/>
  <c r="V200" i="8"/>
  <c r="L155" i="7"/>
  <c r="R200" i="8"/>
  <c r="H155" i="7"/>
  <c r="S200" i="8"/>
  <c r="I155" i="7"/>
  <c r="U200" i="8"/>
  <c r="K155" i="7"/>
  <c r="E155" i="7"/>
  <c r="O203" i="8"/>
  <c r="AG203" i="8"/>
  <c r="AD203" i="8"/>
  <c r="AH203" i="8"/>
  <c r="AE203" i="8"/>
  <c r="K130" i="8"/>
  <c r="H130" i="8"/>
  <c r="I130" i="8"/>
  <c r="L130" i="8"/>
  <c r="P203" i="8"/>
  <c r="F158" i="7"/>
  <c r="F203" i="8"/>
  <c r="S203" i="8"/>
  <c r="I158" i="7"/>
  <c r="E203" i="8"/>
  <c r="V203" i="8"/>
  <c r="L158" i="7"/>
  <c r="E158" i="7"/>
  <c r="U203" i="8"/>
  <c r="K158" i="7"/>
  <c r="R203" i="8"/>
  <c r="H158" i="7"/>
  <c r="I200" i="8"/>
  <c r="L200" i="8"/>
  <c r="K200" i="8"/>
  <c r="H200" i="8"/>
  <c r="L203" i="8"/>
  <c r="K203" i="8"/>
  <c r="H203" i="8"/>
  <c r="I203" i="8"/>
  <c r="H3" i="27" l="1"/>
  <c r="J17" i="27"/>
  <c r="J14" i="27" s="1"/>
  <c r="J6" i="27" s="1"/>
  <c r="J5" i="27" s="1"/>
  <c r="J4" i="27" s="1"/>
  <c r="H18" i="27"/>
  <c r="I14" i="27"/>
  <c r="I6" i="27" s="1"/>
  <c r="B16" i="27"/>
  <c r="H17" i="27"/>
  <c r="G14" i="27"/>
  <c r="G6" i="27" s="1"/>
  <c r="G5" i="27" s="1"/>
  <c r="G4" i="27" s="1"/>
  <c r="C3" i="27"/>
  <c r="B3" i="27" s="1"/>
  <c r="D17" i="27"/>
  <c r="D14" i="27" s="1"/>
  <c r="D6" i="27" s="1"/>
  <c r="B9" i="27"/>
  <c r="B15" i="27"/>
  <c r="E17" i="27"/>
  <c r="C19" i="27"/>
  <c r="B19" i="27" s="1"/>
  <c r="B7" i="27"/>
  <c r="F14" i="27"/>
  <c r="F6" i="27" s="1"/>
  <c r="F5" i="27" s="1"/>
  <c r="F4" i="27" s="1"/>
  <c r="E14" i="27"/>
  <c r="E6" i="27" s="1"/>
  <c r="E5" i="27" s="1"/>
  <c r="E4" i="27" s="1"/>
  <c r="C18" i="27"/>
  <c r="B18" i="27" s="1"/>
  <c r="H14" i="27" l="1"/>
  <c r="C17" i="27"/>
  <c r="B17" i="27" s="1"/>
  <c r="I5" i="27"/>
  <c r="I4" i="27" s="1"/>
  <c r="H6" i="27"/>
  <c r="H5" i="27" s="1"/>
  <c r="H4" i="27" s="1"/>
  <c r="C14" i="27"/>
  <c r="B14" i="27" s="1"/>
  <c r="C6" i="27"/>
  <c r="D5" i="27"/>
  <c r="D4" i="27" s="1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<sst xmlns="http://schemas.openxmlformats.org/spreadsheetml/2006/main" count="883" uniqueCount="372">
  <si>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</si>
  <si>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</si>
  <si>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</si>
  <si>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</si>
  <si>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</si>
  <si>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</si>
  <si>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</si>
  <si>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</si>
  <si>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</si>
  <si>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</si>
  <si>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</si>
  <si>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</si>
  <si>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</si>
  <si>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</si>
  <si>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</si>
  <si>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</si>
  <si>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</si>
  <si>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</si>
  <si>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</si>
  <si>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</si>
  <si>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</si>
  <si>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</si>
  <si>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</si>
  <si>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</si>
  <si>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</si>
  <si>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</si>
  <si>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</si>
  <si>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</si>
  <si>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</si>
  <si>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</si>
  <si>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</si>
  <si>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</si>
  <si>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</si>
  <si>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</si>
  <si>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</si>
  <si>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</si>
  <si>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</si>
  <si>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</si>
  <si>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</si>
  <si>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</si>
  <si>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</si>
  <si>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</si>
  <si>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</si>
  <si>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</si>
  <si>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</si>
  <si>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</si>
  <si>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</si>
  <si>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</si>
  <si>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</si>
  <si>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</si>
  <si>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</si>
  <si>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</si>
  <si>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</si>
  <si>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</si>
  <si>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</si>
  <si>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</si>
  <si>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</si>
  <si>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</si>
  <si>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</si>
  <si>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</si>
  <si>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</si>
  <si>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</si>
  <si>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</si>
  <si>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</si>
  <si>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</si>
  <si>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</si>
  <si>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</si>
  <si>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</si>
  <si>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</si>
  <si>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</si>
  <si>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</si>
  <si>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</si>
  <si>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</si>
  <si>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</si>
  <si>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</si>
  <si>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</si>
  <si>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</si>
  <si>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</si>
  <si>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</si>
  <si>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</si>
  <si>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</si>
  <si>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</si>
  <si>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</si>
  <si>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</si>
  <si>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</si>
  <si>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</si>
  <si>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</si>
  <si>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</si>
  <si>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</si>
  <si>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</si>
  <si>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</si>
  <si>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</si>
  <si>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</si>
  <si>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</si>
  <si>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</si>
  <si>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</si>
  <si>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</si>
  <si>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</si>
  <si>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</si>
  <si>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</si>
  <si>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</si>
  <si>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</si>
  <si>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</si>
  <si>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</si>
  <si>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</si>
  <si>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</si>
  <si>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</si>
  <si>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</si>
  <si>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</si>
  <si>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</si>
  <si>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</si>
  <si>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</si>
  <si>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</si>
  <si>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</si>
  <si>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</si>
  <si>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</si>
  <si>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</si>
  <si>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</si>
  <si>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</si>
  <si>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</si>
  <si>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</si>
  <si>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</si>
  <si>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</si>
  <si>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</si>
  <si>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</si>
  <si>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</si>
  <si>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</si>
  <si>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</si>
  <si>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</si>
  <si>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</si>
  <si>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</si>
  <si>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</si>
  <si>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</si>
  <si>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</si>
  <si>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</si>
  <si>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</si>
  <si>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</si>
  <si>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</si>
  <si>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</si>
  <si>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</si>
  <si>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</si>
  <si>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</si>
  <si>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</si>
  <si>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</si>
  <si>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</si>
  <si>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</si>
  <si>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</si>
  <si>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</si>
  <si>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</si>
  <si>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</si>
  <si>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</si>
  <si>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</si>
  <si>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</si>
  <si>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</si>
  <si>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</si>
  <si>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</si>
  <si>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</si>
  <si>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</si>
  <si>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</si>
  <si>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</si>
  <si>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</si>
  <si>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</si>
  <si>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</si>
  <si>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</si>
  <si>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</si>
  <si>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</si>
  <si>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</si>
  <si>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</si>
  <si>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</si>
  <si>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</si>
  <si>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</si>
  <si>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</si>
  <si>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</si>
  <si>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</si>
  <si>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</si>
  <si>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</si>
  <si>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</si>
  <si>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</si>
  <si>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</si>
  <si>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</si>
  <si>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</si>
  <si>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</si>
  <si>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</si>
  <si>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</si>
  <si>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</si>
  <si>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</si>
  <si>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</si>
  <si>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</si>
  <si>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</si>
  <si>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</si>
  <si>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</si>
  <si>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</si>
  <si>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</si>
  <si>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</si>
  <si>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</si>
  <si>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</si>
  <si>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</si>
  <si>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</si>
  <si>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</si>
  <si>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</si>
  <si>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</si>
  <si>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</si>
  <si>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</si>
  <si>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</si>
  <si>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</si>
  <si>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</si>
  <si>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</si>
  <si>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</si>
  <si>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</si>
  <si>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</si>
  <si>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</si>
  <si>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</si>
  <si>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</si>
  <si>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</si>
  <si>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</si>
  <si>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</si>
  <si>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</si>
  <si>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</si>
  <si>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</si>
  <si>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</si>
  <si>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</si>
  <si>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</si>
  <si>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</si>
  <si>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</si>
  <si>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</si>
  <si>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</si>
  <si>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</si>
  <si>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</si>
  <si>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</si>
  <si>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</si>
  <si>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</si>
  <si>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</si>
  <si>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</si>
  <si>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</si>
  <si>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</si>
  <si>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</si>
  <si>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</si>
  <si>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</si>
  <si>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</si>
  <si>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</si>
  <si>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</si>
  <si>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</si>
  <si>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</si>
  <si>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</si>
  <si>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</si>
  <si>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</si>
  <si>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</si>
  <si>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</si>
  <si>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</si>
  <si>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</si>
  <si>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</si>
  <si>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</si>
  <si>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</si>
  <si>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</si>
  <si>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</si>
  <si>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</si>
  <si>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</si>
  <si>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</si>
  <si>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</si>
  <si>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</si>
  <si>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</si>
  <si>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</si>
  <si>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</si>
  <si>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</si>
  <si>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</si>
  <si>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</si>
  <si>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</si>
  <si>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</si>
  <si>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</si>
  <si>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</si>
  <si>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</si>
  <si>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</si>
  <si>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</si>
  <si>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</si>
  <si>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</si>
  <si>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</si>
  <si>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</si>
  <si>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</si>
  <si>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</si>
  <si>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</si>
  <si>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</si>
  <si>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</si>
  <si>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</si>
  <si>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</si>
  <si>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</si>
  <si>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</si>
  <si>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</si>
  <si>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</si>
  <si>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</si>
  <si>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</si>
  <si>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</si>
  <si>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</si>
  <si>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</si>
  <si>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</si>
  <si>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</si>
  <si>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</si>
  <si>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</si>
  <si>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</si>
  <si>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</si>
  <si>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</si>
  <si>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</si>
  <si>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</si>
  <si>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</si>
  <si>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</si>
  <si>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</si>
  <si>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</si>
  <si>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</si>
  <si>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</si>
  <si>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</si>
  <si>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</si>
  <si>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</si>
  <si>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</si>
  <si>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</si>
  <si>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</si>
  <si>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</si>
  <si>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</si>
  <si>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</si>
  <si>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</si>
  <si>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</si>
  <si>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</si>
  <si>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</si>
  <si>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</si>
  <si>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</si>
  <si>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</si>
  <si>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</si>
  <si>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</si>
  <si>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</si>
  <si>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</si>
  <si>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</si>
  <si>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</si>
  <si>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</si>
  <si>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</si>
  <si>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</si>
  <si>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</si>
  <si>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</si>
  <si>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</si>
  <si>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</si>
  <si>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</si>
  <si>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</si>
  <si>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</si>
  <si>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</si>
  <si>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</si>
  <si>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</si>
  <si>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</si>
  <si>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</si>
  <si>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</si>
  <si>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</si>
  <si>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</si>
  <si>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</si>
  <si>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</si>
  <si>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</si>
  <si>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</si>
  <si>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</si>
  <si>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</si>
  <si>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</si>
  <si>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</si>
  <si>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</si>
  <si>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</si>
  <si>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</si>
  <si>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</si>
  <si>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</si>
  <si>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</si>
  <si>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</si>
  <si>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</si>
  <si>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</si>
  <si>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</si>
  <si>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</si>
  <si>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</si>
  <si>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Subvenții</t>
  </si>
  <si>
    <t>515</t>
  </si>
  <si>
    <t>Valori mobiliare emise de autoritățile publice locale</t>
  </si>
  <si>
    <t>la situația din 30 septembrie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</si>
</sst>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7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5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3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92-4885-9955-642E2FA535F5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9192-4885-9955-642E2FA535F5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9192-4885-9955-642E2FA535F5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9192-4885-9955-642E2FA535F5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2-4885-9955-642E2FA535F5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2-4885-9955-642E2FA535F5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2-4885-9955-642E2FA535F5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2-4885-9955-642E2FA535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92-4885-9955-642E2FA5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F-4F2A-B7D8-45BA1F2192EF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F-4F2A-B7D8-45BA1F21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59174512"/>
        <c:axId val="1"/>
      </c:barChart>
      <c:catAx>
        <c:axId val="135917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591745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80-4030-B3C2-68ACC304A4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80-4030-B3C2-68ACC304A4D8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0-4030-B3C2-68ACC304A4D8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0-4030-B3C2-68ACC304A4D8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80-4030-B3C2-68ACC304A4D8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E80-4030-B3C2-68ACC304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D911-4BDF-A431-1C149D34F7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11-4BDF-A431-1C149D34F7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11-4BDF-A431-1C149D34F72B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11-4BDF-A431-1C149D34F72B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11-4BDF-A431-1C149D34F72B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11-4BDF-A431-1C149D34F7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911-4BDF-A431-1C149D34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897-43D1-A59A-98300FC122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97-43D1-A59A-98300FC122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97-43D1-A59A-98300FC12223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97-43D1-A59A-98300FC12223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7-43D1-A59A-98300FC12223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97-43D1-A59A-98300FC122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97-43D1-A59A-98300FC1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B-4CD4-AC95-54FED063E90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1EB-4CD4-AC95-54FED063E90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EB-4CD4-AC95-54FED063E90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EB-4CD4-AC95-54FED063E9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B-4CD4-AC95-54FED063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D-42D0-8139-BBA3416F5500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1D-42D0-8139-BBA3416F55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1D-42D0-8139-BBA3416F550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D-42D0-8139-BBA3416F55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D-42D0-8139-BBA3416F550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1D-42D0-8139-BBA3416F550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D-42D0-8139-BBA3416F550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D-42D0-8139-BBA3416F55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D-42D0-8139-BBA3416F55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D-42D0-8139-BBA3416F55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D-42D0-8139-BBA3416F550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1D-42D0-8139-BBA3416F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179504"/>
        <c:axId val="1"/>
      </c:barChart>
      <c:catAx>
        <c:axId val="135917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59179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A-47A8-A069-CFCD0225663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A-47A8-A069-CFCD022566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A-47A8-A069-CFCD0225663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5A-47A8-A069-CFCD0225663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A-47A8-A069-CFCD0225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151536"/>
        <c:axId val="1"/>
      </c:barChart>
      <c:dateAx>
        <c:axId val="13621515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2151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D-400D-9036-A9762DEA96AC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D-400D-9036-A9762DEA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2152368"/>
        <c:axId val="1"/>
        <c:axId val="0"/>
      </c:bar3DChart>
      <c:catAx>
        <c:axId val="13621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6215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3-45DA-BEC0-E65BA52ADB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3-45DA-BEC0-E65BA52A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178256"/>
        <c:axId val="1"/>
      </c:barChart>
      <c:catAx>
        <c:axId val="13591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59178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E9-420E-991A-69B6AC3D74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E9-420E-991A-69B6AC3D74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E9-420E-991A-69B6AC3D74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EE9-420E-991A-69B6AC3D742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EE9-420E-991A-69B6AC3D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0D9-480B-BF85-B9B8699F792D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0D9-480B-BF85-B9B8699F79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D9-480B-BF85-B9B8699F79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D9-480B-BF85-B9B8699F792D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9-480B-BF85-B9B8699F792D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9-480B-BF85-B9B8699F792D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9-480B-BF85-B9B8699F792D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9-480B-BF85-B9B8699F79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9-480B-BF85-B9B8699F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C-42B2-A121-734B3A42DC5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C-42B2-A121-734B3A42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173680"/>
        <c:axId val="1"/>
      </c:barChart>
      <c:catAx>
        <c:axId val="135917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35917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02-43E5-ABA8-EB6FEDF4D4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02-43E5-ABA8-EB6FEDF4D4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02-43E5-ABA8-EB6FEDF4D4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D02-43E5-ABA8-EB6FEDF4D4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02-43E5-ABA8-EB6FEDF4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3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48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48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58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58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9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3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4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4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41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412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4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4" t="s">
        <v>315</v>
      </c>
      <c r="C1" s="986" t="s">
        <v>5</v>
      </c>
      <c r="D1" s="982" t="s">
        <v>316</v>
      </c>
      <c r="E1" s="982"/>
      <c r="F1" s="988" t="s">
        <v>317</v>
      </c>
      <c r="G1" s="988" t="s">
        <v>318</v>
      </c>
      <c r="H1" s="988" t="s">
        <v>243</v>
      </c>
      <c r="I1" s="982" t="s">
        <v>316</v>
      </c>
      <c r="J1" s="982"/>
      <c r="K1" s="385"/>
      <c r="L1" s="385"/>
    </row>
    <row r="2" spans="1:12" ht="15.75" thickBot="1" x14ac:dyDescent="0.3">
      <c r="A2" s="386"/>
      <c r="B2" s="985"/>
      <c r="C2" s="987"/>
      <c r="D2" s="387" t="s">
        <v>319</v>
      </c>
      <c r="E2" s="387" t="s">
        <v>320</v>
      </c>
      <c r="F2" s="989"/>
      <c r="G2" s="989"/>
      <c r="H2" s="989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9"/>
      <c r="C21" s="983" t="s">
        <v>336</v>
      </c>
      <c r="D21" s="983"/>
      <c r="E21" s="983"/>
      <c r="F21" s="983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92" zoomScaleNormal="100" zoomScaleSheetLayoutView="100" workbookViewId="0">
      <pane xSplit="2" topLeftCell="X1" activePane="topRight" state="frozen"/>
      <selection activeCell="A4" sqref="A4"/>
      <selection pane="topRight" activeCell="AC160" sqref="AC16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3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3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0.28515625" style="190" customWidth="1"/>
    <col min="32" max="32" width="15" style="723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3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3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3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3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371</v>
      </c>
      <c r="B1" s="139"/>
      <c r="C1" s="139"/>
      <c r="D1" s="139"/>
      <c r="E1" s="139"/>
      <c r="F1" s="139"/>
      <c r="G1" s="139"/>
      <c r="H1" s="139"/>
      <c r="I1" s="139"/>
      <c r="J1" s="810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6"/>
    </row>
    <row r="2" spans="1:81" ht="15.75" thickBot="1" x14ac:dyDescent="0.3">
      <c r="A2" s="1035" t="s">
        <v>0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424"/>
      <c r="AB2" s="2"/>
      <c r="AC2" s="2"/>
    </row>
    <row r="3" spans="1:81" s="1" customFormat="1" ht="12.75" customHeight="1" thickTop="1" thickBot="1" x14ac:dyDescent="0.3">
      <c r="A3" s="1036" t="s">
        <v>2</v>
      </c>
      <c r="B3" s="1039" t="s">
        <v>31</v>
      </c>
      <c r="C3" s="1041" t="s">
        <v>3</v>
      </c>
      <c r="D3" s="1041"/>
      <c r="E3" s="1041"/>
      <c r="F3" s="1041"/>
      <c r="G3" s="1041"/>
      <c r="H3" s="1041"/>
      <c r="I3" s="1041"/>
      <c r="J3" s="1041"/>
      <c r="K3" s="1041"/>
      <c r="L3" s="1042"/>
      <c r="M3" s="1009" t="s">
        <v>35</v>
      </c>
      <c r="N3" s="1010"/>
      <c r="O3" s="1010"/>
      <c r="P3" s="1010"/>
      <c r="Q3" s="1010"/>
      <c r="R3" s="1010"/>
      <c r="S3" s="1010"/>
      <c r="T3" s="1010"/>
      <c r="U3" s="1010"/>
      <c r="V3" s="1011"/>
      <c r="W3" s="1022" t="s">
        <v>4</v>
      </c>
      <c r="X3" s="1023"/>
      <c r="Y3" s="913"/>
      <c r="Z3" s="913"/>
      <c r="AA3" s="217"/>
      <c r="AB3" s="217"/>
      <c r="AC3" s="217"/>
      <c r="AD3" s="217"/>
      <c r="AE3" s="218"/>
      <c r="AF3" s="757"/>
      <c r="AG3" s="217"/>
      <c r="AH3" s="219"/>
      <c r="AI3" s="217"/>
      <c r="AJ3" s="217"/>
      <c r="AK3" s="217"/>
      <c r="AL3" s="217"/>
      <c r="AM3" s="217"/>
      <c r="AN3" s="757"/>
      <c r="AO3" s="217"/>
      <c r="AP3" s="217"/>
      <c r="AQ3" s="217"/>
      <c r="AR3" s="217"/>
      <c r="AS3" s="217"/>
      <c r="AT3" s="217"/>
      <c r="AU3" s="218"/>
      <c r="AV3" s="75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4"/>
      <c r="BI3" s="220"/>
      <c r="BJ3" s="221"/>
      <c r="BK3" s="2"/>
      <c r="BO3" s="744"/>
      <c r="BP3" s="744"/>
    </row>
    <row r="4" spans="1:81" s="1" customFormat="1" ht="21" customHeight="1" thickTop="1" x14ac:dyDescent="0.25">
      <c r="A4" s="1037"/>
      <c r="B4" s="1040"/>
      <c r="C4" s="1043"/>
      <c r="D4" s="1043"/>
      <c r="E4" s="1043"/>
      <c r="F4" s="1043"/>
      <c r="G4" s="1043"/>
      <c r="H4" s="1043"/>
      <c r="I4" s="1043"/>
      <c r="J4" s="1043"/>
      <c r="K4" s="1043"/>
      <c r="L4" s="1044"/>
      <c r="M4" s="1012"/>
      <c r="N4" s="1013"/>
      <c r="O4" s="1013"/>
      <c r="P4" s="1013"/>
      <c r="Q4" s="1013"/>
      <c r="R4" s="1013"/>
      <c r="S4" s="1013"/>
      <c r="T4" s="1013"/>
      <c r="U4" s="1013"/>
      <c r="V4" s="1013"/>
      <c r="W4" s="1027" t="s">
        <v>5</v>
      </c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9"/>
      <c r="AI4" s="997" t="s">
        <v>6</v>
      </c>
      <c r="AJ4" s="998"/>
      <c r="AK4" s="998"/>
      <c r="AL4" s="998"/>
      <c r="AM4" s="998"/>
      <c r="AN4" s="998"/>
      <c r="AO4" s="998"/>
      <c r="AP4" s="999"/>
      <c r="AQ4" s="1048" t="s">
        <v>7</v>
      </c>
      <c r="AR4" s="1049"/>
      <c r="AS4" s="1049"/>
      <c r="AT4" s="1049"/>
      <c r="AU4" s="1049"/>
      <c r="AV4" s="1049"/>
      <c r="AW4" s="1049"/>
      <c r="AX4" s="1049"/>
      <c r="AY4" s="991" t="s">
        <v>36</v>
      </c>
      <c r="AZ4" s="992"/>
      <c r="BA4" s="992"/>
      <c r="BB4" s="992"/>
      <c r="BC4" s="992"/>
      <c r="BD4" s="992"/>
      <c r="BE4" s="992"/>
      <c r="BF4" s="992"/>
      <c r="BG4" s="992"/>
      <c r="BH4" s="992"/>
      <c r="BI4" s="992"/>
      <c r="BJ4" s="993"/>
      <c r="BK4" s="2"/>
      <c r="BO4" s="744"/>
      <c r="BP4" s="744"/>
    </row>
    <row r="5" spans="1:81" s="1" customFormat="1" ht="24" customHeight="1" thickBot="1" x14ac:dyDescent="0.3">
      <c r="A5" s="1037"/>
      <c r="B5" s="1040"/>
      <c r="C5" s="1045"/>
      <c r="D5" s="1045"/>
      <c r="E5" s="1045"/>
      <c r="F5" s="1045"/>
      <c r="G5" s="1045"/>
      <c r="H5" s="1045"/>
      <c r="I5" s="1045"/>
      <c r="J5" s="1045"/>
      <c r="K5" s="1045"/>
      <c r="L5" s="1046"/>
      <c r="M5" s="1014"/>
      <c r="N5" s="1015"/>
      <c r="O5" s="1015"/>
      <c r="P5" s="1015"/>
      <c r="Q5" s="1015"/>
      <c r="R5" s="1015"/>
      <c r="S5" s="1015"/>
      <c r="T5" s="1015"/>
      <c r="U5" s="1015"/>
      <c r="V5" s="1015"/>
      <c r="W5" s="1027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9"/>
      <c r="AI5" s="1000"/>
      <c r="AJ5" s="1001"/>
      <c r="AK5" s="1001"/>
      <c r="AL5" s="1001"/>
      <c r="AM5" s="1001"/>
      <c r="AN5" s="1001"/>
      <c r="AO5" s="1001"/>
      <c r="AP5" s="1002"/>
      <c r="AQ5" s="1050"/>
      <c r="AR5" s="1051"/>
      <c r="AS5" s="1051"/>
      <c r="AT5" s="1051"/>
      <c r="AU5" s="1051"/>
      <c r="AV5" s="1051"/>
      <c r="AW5" s="1051"/>
      <c r="AX5" s="1051"/>
      <c r="AY5" s="994"/>
      <c r="AZ5" s="995"/>
      <c r="BA5" s="995"/>
      <c r="BB5" s="995"/>
      <c r="BC5" s="995"/>
      <c r="BD5" s="995"/>
      <c r="BE5" s="995"/>
      <c r="BF5" s="995"/>
      <c r="BG5" s="995"/>
      <c r="BH5" s="995"/>
      <c r="BI5" s="995"/>
      <c r="BJ5" s="996"/>
      <c r="BK5" s="2"/>
      <c r="BO5" s="744"/>
      <c r="BP5" s="744"/>
    </row>
    <row r="6" spans="1:81" s="1" customFormat="1" ht="48.75" customHeight="1" x14ac:dyDescent="0.25">
      <c r="A6" s="1037"/>
      <c r="B6" s="1040"/>
      <c r="C6" s="1016" t="s">
        <v>343</v>
      </c>
      <c r="D6" s="1008" t="s">
        <v>23</v>
      </c>
      <c r="E6" s="1038" t="s">
        <v>8</v>
      </c>
      <c r="F6" s="990" t="s">
        <v>290</v>
      </c>
      <c r="G6" s="990"/>
      <c r="H6" s="990" t="s">
        <v>344</v>
      </c>
      <c r="I6" s="990"/>
      <c r="J6" s="1006" t="s">
        <v>363</v>
      </c>
      <c r="K6" s="1003" t="s">
        <v>364</v>
      </c>
      <c r="L6" s="1004"/>
      <c r="M6" s="1037" t="s">
        <v>343</v>
      </c>
      <c r="N6" s="1016" t="s">
        <v>23</v>
      </c>
      <c r="O6" s="1025" t="s">
        <v>8</v>
      </c>
      <c r="P6" s="990" t="s">
        <v>290</v>
      </c>
      <c r="Q6" s="990"/>
      <c r="R6" s="990" t="s">
        <v>344</v>
      </c>
      <c r="S6" s="990"/>
      <c r="T6" s="1006" t="s">
        <v>363</v>
      </c>
      <c r="U6" s="1003" t="s">
        <v>364</v>
      </c>
      <c r="V6" s="1030"/>
      <c r="W6" s="1024" t="s">
        <v>343</v>
      </c>
      <c r="X6" s="1018" t="s">
        <v>23</v>
      </c>
      <c r="Y6" s="1033" t="s">
        <v>290</v>
      </c>
      <c r="Z6" s="1034"/>
      <c r="AA6" s="1031" t="s">
        <v>8</v>
      </c>
      <c r="AB6" s="1026" t="s">
        <v>290</v>
      </c>
      <c r="AC6" s="990"/>
      <c r="AD6" s="990" t="s">
        <v>344</v>
      </c>
      <c r="AE6" s="990"/>
      <c r="AF6" s="1006" t="s">
        <v>363</v>
      </c>
      <c r="AG6" s="1003" t="s">
        <v>364</v>
      </c>
      <c r="AH6" s="1004"/>
      <c r="AI6" s="1020" t="s">
        <v>343</v>
      </c>
      <c r="AJ6" s="1008" t="s">
        <v>23</v>
      </c>
      <c r="AK6" s="1007" t="s">
        <v>8</v>
      </c>
      <c r="AL6" s="990" t="s">
        <v>344</v>
      </c>
      <c r="AM6" s="990"/>
      <c r="AN6" s="1006" t="s">
        <v>363</v>
      </c>
      <c r="AO6" s="1003" t="s">
        <v>364</v>
      </c>
      <c r="AP6" s="1004"/>
      <c r="AQ6" s="1020" t="s">
        <v>343</v>
      </c>
      <c r="AR6" s="1008" t="s">
        <v>23</v>
      </c>
      <c r="AS6" s="1005" t="s">
        <v>8</v>
      </c>
      <c r="AT6" s="990" t="s">
        <v>344</v>
      </c>
      <c r="AU6" s="990"/>
      <c r="AV6" s="1006" t="s">
        <v>363</v>
      </c>
      <c r="AW6" s="1003" t="s">
        <v>364</v>
      </c>
      <c r="AX6" s="1004"/>
      <c r="AY6" s="1037" t="s">
        <v>343</v>
      </c>
      <c r="AZ6" s="1026" t="s">
        <v>23</v>
      </c>
      <c r="BA6" s="990" t="s">
        <v>290</v>
      </c>
      <c r="BB6" s="990"/>
      <c r="BC6" s="1052" t="s">
        <v>8</v>
      </c>
      <c r="BD6" s="990" t="s">
        <v>290</v>
      </c>
      <c r="BE6" s="990"/>
      <c r="BF6" s="990" t="s">
        <v>344</v>
      </c>
      <c r="BG6" s="990"/>
      <c r="BH6" s="1006" t="s">
        <v>363</v>
      </c>
      <c r="BI6" s="1003" t="s">
        <v>365</v>
      </c>
      <c r="BJ6" s="1004"/>
      <c r="BK6" s="2"/>
      <c r="BL6" s="745"/>
      <c r="BM6" s="745"/>
      <c r="BN6" s="745"/>
      <c r="BO6" s="745"/>
      <c r="BP6" s="744"/>
    </row>
    <row r="7" spans="1:81" s="1" customFormat="1" ht="22.5" customHeight="1" x14ac:dyDescent="0.25">
      <c r="A7" s="1037"/>
      <c r="B7" s="1040"/>
      <c r="C7" s="1017"/>
      <c r="D7" s="1008"/>
      <c r="E7" s="1038"/>
      <c r="F7" s="117" t="s">
        <v>292</v>
      </c>
      <c r="G7" s="117" t="s">
        <v>291</v>
      </c>
      <c r="H7" s="117" t="s">
        <v>9</v>
      </c>
      <c r="I7" s="117" t="s">
        <v>10</v>
      </c>
      <c r="J7" s="1006"/>
      <c r="K7" s="117" t="s">
        <v>9</v>
      </c>
      <c r="L7" s="140" t="s">
        <v>10</v>
      </c>
      <c r="M7" s="1037"/>
      <c r="N7" s="1017"/>
      <c r="O7" s="1025"/>
      <c r="P7" s="117" t="s">
        <v>292</v>
      </c>
      <c r="Q7" s="117" t="s">
        <v>291</v>
      </c>
      <c r="R7" s="117" t="s">
        <v>9</v>
      </c>
      <c r="S7" s="117" t="s">
        <v>10</v>
      </c>
      <c r="T7" s="1006"/>
      <c r="U7" s="117" t="s">
        <v>9</v>
      </c>
      <c r="V7" s="693" t="s">
        <v>10</v>
      </c>
      <c r="W7" s="1024"/>
      <c r="X7" s="1019"/>
      <c r="Y7" s="914" t="s">
        <v>292</v>
      </c>
      <c r="Z7" s="693" t="s">
        <v>291</v>
      </c>
      <c r="AA7" s="1032"/>
      <c r="AB7" s="915" t="s">
        <v>292</v>
      </c>
      <c r="AC7" s="117" t="s">
        <v>291</v>
      </c>
      <c r="AD7" s="117" t="s">
        <v>9</v>
      </c>
      <c r="AE7" s="117" t="s">
        <v>10</v>
      </c>
      <c r="AF7" s="1006"/>
      <c r="AG7" s="117" t="s">
        <v>9</v>
      </c>
      <c r="AH7" s="140" t="s">
        <v>10</v>
      </c>
      <c r="AI7" s="1021"/>
      <c r="AJ7" s="1008"/>
      <c r="AK7" s="1007"/>
      <c r="AL7" s="117" t="s">
        <v>9</v>
      </c>
      <c r="AM7" s="117" t="s">
        <v>10</v>
      </c>
      <c r="AN7" s="1006"/>
      <c r="AO7" s="117" t="s">
        <v>9</v>
      </c>
      <c r="AP7" s="140" t="s">
        <v>10</v>
      </c>
      <c r="AQ7" s="1021"/>
      <c r="AR7" s="1008"/>
      <c r="AS7" s="1005"/>
      <c r="AT7" s="117" t="s">
        <v>9</v>
      </c>
      <c r="AU7" s="117" t="s">
        <v>10</v>
      </c>
      <c r="AV7" s="1006"/>
      <c r="AW7" s="117" t="s">
        <v>9</v>
      </c>
      <c r="AX7" s="140" t="s">
        <v>10</v>
      </c>
      <c r="AY7" s="1037"/>
      <c r="AZ7" s="1026"/>
      <c r="BA7" s="117" t="s">
        <v>292</v>
      </c>
      <c r="BB7" s="117" t="s">
        <v>291</v>
      </c>
      <c r="BC7" s="1052"/>
      <c r="BD7" s="117" t="s">
        <v>292</v>
      </c>
      <c r="BE7" s="117" t="s">
        <v>291</v>
      </c>
      <c r="BF7" s="117" t="s">
        <v>9</v>
      </c>
      <c r="BG7" s="117" t="s">
        <v>10</v>
      </c>
      <c r="BH7" s="1006"/>
      <c r="BI7" s="117" t="s">
        <v>9</v>
      </c>
      <c r="BJ7" s="140" t="s">
        <v>10</v>
      </c>
      <c r="BK7" s="2"/>
      <c r="BL7" s="1047" t="s">
        <v>348</v>
      </c>
      <c r="BM7" s="1047"/>
      <c r="BN7" s="1047"/>
      <c r="BO7" s="1047"/>
      <c r="BP7" s="1047"/>
      <c r="BQ7" s="1047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8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8">
        <v>20</v>
      </c>
      <c r="U8" s="534">
        <v>21</v>
      </c>
      <c r="V8" s="535">
        <v>22</v>
      </c>
      <c r="W8" s="844">
        <v>23</v>
      </c>
      <c r="X8" s="702">
        <v>24</v>
      </c>
      <c r="Y8" s="540"/>
      <c r="Z8" s="922"/>
      <c r="AA8" s="950">
        <v>25</v>
      </c>
      <c r="AB8" s="537">
        <v>26</v>
      </c>
      <c r="AC8" s="534">
        <v>27</v>
      </c>
      <c r="AD8" s="534">
        <v>28</v>
      </c>
      <c r="AE8" s="534">
        <v>29</v>
      </c>
      <c r="AF8" s="758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8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8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5">
        <v>56</v>
      </c>
      <c r="BI8" s="540">
        <v>57</v>
      </c>
      <c r="BJ8" s="541">
        <f>BI8+1</f>
        <v>58</v>
      </c>
      <c r="BK8" s="2"/>
      <c r="BL8" s="755" t="s">
        <v>315</v>
      </c>
      <c r="BM8" s="755" t="s">
        <v>347</v>
      </c>
      <c r="BN8" s="755" t="s">
        <v>345</v>
      </c>
      <c r="BO8" s="755" t="s">
        <v>317</v>
      </c>
      <c r="BP8" s="755" t="s">
        <v>318</v>
      </c>
      <c r="BQ8" s="755" t="s">
        <v>346</v>
      </c>
      <c r="BR8" s="808"/>
      <c r="BS8" s="808"/>
      <c r="BT8" s="808"/>
      <c r="BU8" s="808"/>
      <c r="BV8" s="808"/>
      <c r="BW8" s="808"/>
      <c r="BX8" s="808"/>
      <c r="BY8" s="808"/>
      <c r="BZ8" s="808"/>
      <c r="CA8" s="808"/>
      <c r="CB8" s="808"/>
      <c r="CC8" s="808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66987.5</v>
      </c>
      <c r="D9" s="377">
        <f>N9+AZ9-D69-D57</f>
        <v>67189.899999999994</v>
      </c>
      <c r="E9" s="23">
        <f>O9+BC9-E69-E57</f>
        <v>54076.800000000003</v>
      </c>
      <c r="F9" s="23">
        <f>AB9+AK9+AS9+BD9-F68-F57+AC90-BE69</f>
        <v>53818.800000000017</v>
      </c>
      <c r="G9" s="23">
        <f>Q9+BE9-BE69</f>
        <v>265.00000000000006</v>
      </c>
      <c r="H9" s="23">
        <f>E9-D9</f>
        <v>-13113.099999999991</v>
      </c>
      <c r="I9" s="23">
        <f>IF(D9&lt;&gt;0,IF(E9/D9*100&lt;0,"&lt;0",IF(E9/D9*100&gt;200,"&gt;200",E9/D9*100))," ")</f>
        <v>80.483525053616702</v>
      </c>
      <c r="J9" s="811">
        <f>T9+BH9-J69-J57</f>
        <v>44635.299999999996</v>
      </c>
      <c r="K9" s="24">
        <f>E9-J9</f>
        <v>9441.5000000000073</v>
      </c>
      <c r="L9" s="156">
        <f>IF(J9&lt;&gt;0,IF(E9/J9*100&lt;0,"&lt;0",IF(E9/J9*100&gt;200,"&gt;200",E9/J9*100))," ")</f>
        <v>121.15254070209008</v>
      </c>
      <c r="M9" s="447">
        <f>M10+M47+M50+M53+M69</f>
        <v>62061.9</v>
      </c>
      <c r="N9" s="447">
        <f>N10+N47+N50+N53+N69</f>
        <v>62081.5</v>
      </c>
      <c r="O9" s="23">
        <f>O10+O47+O50+O53+O69</f>
        <v>49857.3</v>
      </c>
      <c r="P9" s="23">
        <f>P10+P47+P50+P53+P69</f>
        <v>49676</v>
      </c>
      <c r="Q9" s="23">
        <f>AC9</f>
        <v>181.3</v>
      </c>
      <c r="R9" s="23">
        <f t="shared" ref="R9:R78" si="0">O9-N9</f>
        <v>-12224.199999999997</v>
      </c>
      <c r="S9" s="23">
        <f t="shared" ref="S9:S78" si="1">IF(N9&lt;&gt;0,IF(O9/N9*100&lt;0,"&lt;0",IF(O9/N9*100&gt;200,"&gt;200",O9/N9*100))," ")</f>
        <v>80.309431956379925</v>
      </c>
      <c r="T9" s="811">
        <f>AF9+AN9+AV9-T70</f>
        <v>41394.399999999994</v>
      </c>
      <c r="U9" s="77">
        <f t="shared" ref="U9:U20" si="2">O9-T9</f>
        <v>8462.9000000000087</v>
      </c>
      <c r="V9" s="670">
        <f>IF(T9&lt;&gt;0,IF(O9/T9*100&lt;0,"&lt;0",IF(O9/T9*100&gt;200,"&gt;200",O9/T9*100))," ")</f>
        <v>120.44455288638079</v>
      </c>
      <c r="W9" s="845">
        <f>W10+W47+W50+W53+W68-W73-W74</f>
        <v>41415.4</v>
      </c>
      <c r="X9" s="447">
        <f>X10+X47+X50+X53+X68-X73-X74</f>
        <v>41435</v>
      </c>
      <c r="Y9" s="23">
        <f>X9-Z9</f>
        <v>40756.6</v>
      </c>
      <c r="Z9" s="655">
        <f>Z10+Z47+Z50+Z53+Z68-Z73-Z74</f>
        <v>678.4</v>
      </c>
      <c r="AA9" s="951">
        <f>AA10+AA47+AA50+AA53+AA68</f>
        <v>33766.400000000009</v>
      </c>
      <c r="AB9" s="377">
        <f>AA9-AC9</f>
        <v>33585.100000000006</v>
      </c>
      <c r="AC9" s="23">
        <f>AC10+AC47+AC50+AC53+AC68</f>
        <v>181.3</v>
      </c>
      <c r="AD9" s="23">
        <f>AD10+AD47+AD50+AD53+AD68-AD73-AD74</f>
        <v>-7668.5999999999949</v>
      </c>
      <c r="AE9" s="23">
        <f>IF(X9&lt;&gt;0,IF(AA9/X9*100&lt;0,"&lt;0",IF(AA9/X9*100&gt;200,"&gt;200",AA9/X9*100))," ")</f>
        <v>81.492458066851711</v>
      </c>
      <c r="AF9" s="889">
        <f>AF10+AF47+AF50+AF53+AF68</f>
        <v>27461.199999999997</v>
      </c>
      <c r="AG9" s="23">
        <f>AG10+AG47+AG50+AG53+AG68</f>
        <v>6305.200000000008</v>
      </c>
      <c r="AH9" s="142">
        <f>IF(AF9&lt;&gt;0,IF(AA9/AF9*100&lt;0,"&lt;0",IF(AA9/AF9*100&gt;200,"&gt;200",AA9/AF9*100))," ")</f>
        <v>122.96039503007886</v>
      </c>
      <c r="AI9" s="377">
        <f>AI10+AI47+AI50+AI53+AI68-AI73-AI74</f>
        <v>25792</v>
      </c>
      <c r="AJ9" s="377">
        <f>AJ10+AJ47+AJ50+AJ53+AJ68-AJ73-AJ74</f>
        <v>26400.5</v>
      </c>
      <c r="AK9" s="23">
        <f>AK10+AK47+AK50+AK53+AK68</f>
        <v>20714</v>
      </c>
      <c r="AL9" s="23">
        <f>AL10+AL47+AL50+AL53+AL68-AL73-AL74</f>
        <v>-5686.5000000000009</v>
      </c>
      <c r="AM9" s="23">
        <f>IF(AJ9&lt;&gt;0,IF(AK9/AJ9*100&lt;0,"&lt;0",IF(AK9/AJ9*100&gt;200,"&gt;200",AK9/AJ9*100))," ")</f>
        <v>78.460635215242135</v>
      </c>
      <c r="AN9" s="771">
        <f>AN10+AN47+AN50+AN53+AN68-AN73-AN74</f>
        <v>18003.3</v>
      </c>
      <c r="AO9" s="23">
        <f>AO10+AO47+AO50+AO53+AO68</f>
        <v>2710.7</v>
      </c>
      <c r="AP9" s="142">
        <f>IF(AN9&lt;&gt;0,IF(AK9/AN9*100&lt;0,"&lt;0",IF(AK9/AN9*100&gt;200,"&gt;200",AK9/AN9*100))," ")</f>
        <v>115.05668405236817</v>
      </c>
      <c r="AQ9" s="377">
        <f>AQ10+AQ47+AQ50+AQ53+AQ68-AQ73-AQ74</f>
        <v>11144.099999999999</v>
      </c>
      <c r="AR9" s="377">
        <f>AR10+AR47+AR50+AR53+AR68-AR73-AR74</f>
        <v>11144.099999999999</v>
      </c>
      <c r="AS9" s="23">
        <f>AS10+AS47+AS50+AS53+AS68</f>
        <v>8034.3</v>
      </c>
      <c r="AT9" s="23">
        <f>AT10+AT47+AT50+AT53+AT68-AT73-AT74</f>
        <v>-3109.7999999999997</v>
      </c>
      <c r="AU9" s="24">
        <f>IF(AR9&lt;&gt;0,IF(AS9/AR9*100&lt;0,"&lt;0",IF(AS9/AR9*100&gt;200,"&gt;200",AS9/AR9*100))," ")</f>
        <v>72.094650981236725</v>
      </c>
      <c r="AV9" s="726">
        <f>AV10+AV47+AV50+AV53+AV68-AV73-AV74</f>
        <v>5713.2000000000007</v>
      </c>
      <c r="AW9" s="23">
        <f>AW10+AW47+AW50+AW53+AW68</f>
        <v>2321.1</v>
      </c>
      <c r="AX9" s="449">
        <f>IF(AV9&lt;&gt;0,IF(AS9/AV9*100&lt;0,"&lt;0",IF(AS9/AV9*100&gt;200,"&gt;200",AS9/AV9*100))," ")</f>
        <v>140.62696912413358</v>
      </c>
      <c r="AY9" s="141">
        <f>AY10+AY47+AY50+AY53+AY68</f>
        <v>18829.399999999998</v>
      </c>
      <c r="AZ9" s="377">
        <f>AZ10+AZ47+AZ50+AZ53+AZ68</f>
        <v>19961</v>
      </c>
      <c r="BA9" s="377">
        <f>AZ9-BB9</f>
        <v>19873</v>
      </c>
      <c r="BB9" s="377">
        <f>BB10+BB47+BB50+BB53+BB68</f>
        <v>88</v>
      </c>
      <c r="BC9" s="23">
        <f>BC10+BC47+BC50+BC53+BC68</f>
        <v>14373.2</v>
      </c>
      <c r="BD9" s="23">
        <f>BC9-BE9</f>
        <v>14285.800000000001</v>
      </c>
      <c r="BE9" s="23">
        <f>BE10+BE47+BE50+BE53+BE68</f>
        <v>87.4</v>
      </c>
      <c r="BF9" s="23">
        <f>BC9-AZ9</f>
        <v>-5587.7999999999993</v>
      </c>
      <c r="BG9" s="23">
        <f>IF(AZ9&lt;&gt;0,IF(BC9/AZ9*100&lt;0,"&lt;0",IF(BC9/AZ9*100&gt;200,"&gt;200",BC9/AZ9*100))," ")</f>
        <v>72.006412504383547</v>
      </c>
      <c r="BH9" s="726">
        <f>BH10+BH47+BH50+BH53+BH68-BH73-BH74</f>
        <v>12435.199999999999</v>
      </c>
      <c r="BI9" s="23">
        <f>BI10+BI47+BI50+BI53+BI68</f>
        <v>1938.0000000000014</v>
      </c>
      <c r="BJ9" s="142">
        <f>IF(BH9&lt;&gt;0,IF(BC9/BH9*100&lt;0,"&lt;0",IF(BC9/BH9*100&gt;200,"&gt;200",BC9/BH9*100))," ")</f>
        <v>115.58479155944417</v>
      </c>
      <c r="BK9" s="2"/>
      <c r="BL9" s="809">
        <f>BM9+BQ9-BL69</f>
        <v>2581.9999999999995</v>
      </c>
      <c r="BM9" s="809">
        <f>BN9+BO9+BP9-BM70</f>
        <v>2381.8999999999996</v>
      </c>
      <c r="BN9" s="794">
        <v>1582.9</v>
      </c>
      <c r="BO9" s="748">
        <v>1566.3</v>
      </c>
      <c r="BP9" s="794">
        <v>248.10000000000002</v>
      </c>
      <c r="BQ9" s="748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42423.1</v>
      </c>
      <c r="D10" s="425">
        <f>N10+AZ10</f>
        <v>42444.5</v>
      </c>
      <c r="E10" s="25">
        <f>O10+BC10</f>
        <v>35593</v>
      </c>
      <c r="F10" s="25">
        <f>AB10+AK10+AS10+BD10</f>
        <v>35593</v>
      </c>
      <c r="G10" s="25">
        <f>Q10+BE10</f>
        <v>0</v>
      </c>
      <c r="H10" s="25">
        <f t="shared" ref="H10:H74" si="3">E10-D10</f>
        <v>-6851.5</v>
      </c>
      <c r="I10" s="25">
        <f t="shared" ref="I10:I74" si="4">IF(D10&lt;&gt;0,IF(E10/D10*100&lt;0,"&lt;0",IF(E10/D10*100&gt;200,"&gt;200",E10/D10*100))," ")</f>
        <v>83.8577436416968</v>
      </c>
      <c r="J10" s="812">
        <f>T10+BH10</f>
        <v>28441.999999999996</v>
      </c>
      <c r="K10" s="26">
        <f t="shared" ref="K10:K86" si="5">E10-J10</f>
        <v>7151.0000000000036</v>
      </c>
      <c r="L10" s="201">
        <f t="shared" ref="L10:L86" si="6">IF(J10&lt;&gt;0,IF(E10/J10*100&lt;0,"&lt;0",IF(E10/J10*100&gt;200,"&gt;200",E10/J10*100))," ")</f>
        <v>125.14239504957459</v>
      </c>
      <c r="M10" s="425">
        <f>W10+AI10+AQ10</f>
        <v>38193.699999999997</v>
      </c>
      <c r="N10" s="425">
        <f>X10+AJ10+AR10</f>
        <v>38193.699999999997</v>
      </c>
      <c r="O10" s="25">
        <f>AA10+AK10+AS10</f>
        <v>31948.000000000004</v>
      </c>
      <c r="P10" s="25">
        <f t="shared" ref="P10:P74" si="7">AB10+AK10+AS10</f>
        <v>31948.000000000004</v>
      </c>
      <c r="Q10" s="25">
        <f t="shared" ref="Q10:Q75" si="8">AC10</f>
        <v>0</v>
      </c>
      <c r="R10" s="25">
        <f t="shared" si="0"/>
        <v>-6245.6999999999935</v>
      </c>
      <c r="S10" s="25">
        <f t="shared" si="1"/>
        <v>83.647303089252958</v>
      </c>
      <c r="T10" s="812">
        <f>AF10+AN10+AV10</f>
        <v>25556.899999999998</v>
      </c>
      <c r="U10" s="78">
        <f t="shared" si="2"/>
        <v>6391.1000000000058</v>
      </c>
      <c r="V10" s="694">
        <f>IF(T10&lt;&gt;0,IF(O10/T10*100&lt;0,"&lt;0",IF(O10/T10*100&gt;200,"&gt;200",O10/T10*100))," ")</f>
        <v>125.00733657055436</v>
      </c>
      <c r="W10" s="846">
        <f>W11+W15+W21+W43</f>
        <v>38193.699999999997</v>
      </c>
      <c r="X10" s="496">
        <f>X11+X15+X21+X43</f>
        <v>38193.699999999997</v>
      </c>
      <c r="Y10" s="25">
        <f>X10-Z10</f>
        <v>38193.699999999997</v>
      </c>
      <c r="Z10" s="923">
        <f>Z11+Z15+Z21+Z43</f>
        <v>0</v>
      </c>
      <c r="AA10" s="952">
        <f>AA11+AA15+AA21+AA43</f>
        <v>31948.000000000004</v>
      </c>
      <c r="AB10" s="425">
        <f t="shared" ref="AB10:AB75" si="9">AA10-AC10</f>
        <v>31948.000000000004</v>
      </c>
      <c r="AC10" s="25">
        <f>AC11+AC15+AC21+AC43</f>
        <v>0</v>
      </c>
      <c r="AD10" s="25">
        <f>AD11+AD15+AD21+AD43</f>
        <v>-6245.6999999999944</v>
      </c>
      <c r="AE10" s="25">
        <f t="shared" ref="AE10:AE80" si="10">IF(X10&lt;&gt;0,IF(AA10/X10*100&lt;0,"&lt;0",IF(AA10/X10*100&gt;200,"&gt;200",AA10/X10*100))," ")</f>
        <v>83.647303089252958</v>
      </c>
      <c r="AF10" s="890">
        <f>AF11+AF15+AF21+AF43</f>
        <v>25556.899999999998</v>
      </c>
      <c r="AG10" s="25">
        <f>AG11+AG15+AG21+AG43</f>
        <v>6391.1000000000076</v>
      </c>
      <c r="AH10" s="144">
        <f>IF(AF10&lt;&gt;0,IF(AA10/AF10*100&lt;0,"&lt;0",IF(AA10/AF10*100&gt;200,"&gt;200",AA10/AF10*100))," ")</f>
        <v>125.00733657055436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2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7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4250.8</v>
      </c>
      <c r="BA10" s="425">
        <f>AZ10-BB10</f>
        <v>4250.8</v>
      </c>
      <c r="BB10" s="425">
        <f>BB11+BB15+BB21+BB43</f>
        <v>0</v>
      </c>
      <c r="BC10" s="25">
        <f>BC11+BC15+BC21+BC43</f>
        <v>3645</v>
      </c>
      <c r="BD10" s="25">
        <f t="shared" ref="BD10:BD75" si="14">BC10-BE10</f>
        <v>3645</v>
      </c>
      <c r="BE10" s="25">
        <f>BE11+BE15+BE21+BE43</f>
        <v>0</v>
      </c>
      <c r="BF10" s="25">
        <f>BF11+BF15+BF21+BF43</f>
        <v>-605.80000000000007</v>
      </c>
      <c r="BG10" s="25">
        <f>IF(AZ10&lt;&gt;0,IF(BC10/AZ10*100&lt;0,"&lt;0",IF(BC10/AZ10*100&gt;200,"&gt;200",BC10/AZ10*100))," ")</f>
        <v>85.748564976004516</v>
      </c>
      <c r="BH10" s="727">
        <f>BH11+BH15+BH21+BH43</f>
        <v>2885.1</v>
      </c>
      <c r="BI10" s="25">
        <f>BI11+BI15+BI21+BI43</f>
        <v>759.90000000000009</v>
      </c>
      <c r="BJ10" s="144">
        <f>IF(BH10&lt;&gt;0,IF(BC10/BH10*100&lt;0,"&lt;0",IF(BC10/BH10*100&gt;200,"&gt;200",BC10/BH10*100))," ")</f>
        <v>126.3387750857856</v>
      </c>
      <c r="BK10" s="2"/>
      <c r="BL10" s="809">
        <f t="shared" ref="BL10:BL74" si="15">BM10+BQ10</f>
        <v>1681.6000000000001</v>
      </c>
      <c r="BM10" s="809">
        <f t="shared" ref="BM10:BM74" si="16">BN10+BO10+BP10</f>
        <v>1499.1000000000001</v>
      </c>
      <c r="BN10" s="749">
        <v>1499.1000000000001</v>
      </c>
      <c r="BO10" s="795">
        <v>0</v>
      </c>
      <c r="BP10" s="795">
        <v>0</v>
      </c>
      <c r="BQ10" s="749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9918.2999999999993</v>
      </c>
      <c r="E11" s="28">
        <f>O11+BC11</f>
        <v>8001.2</v>
      </c>
      <c r="F11" s="28">
        <f>AB11+AK11+AS11+BD11</f>
        <v>8001.2</v>
      </c>
      <c r="G11" s="28">
        <f>Q11+BE11</f>
        <v>0</v>
      </c>
      <c r="H11" s="28">
        <f t="shared" si="3"/>
        <v>-1917.0999999999995</v>
      </c>
      <c r="I11" s="28">
        <f t="shared" si="4"/>
        <v>80.671082746035111</v>
      </c>
      <c r="J11" s="813">
        <f>T11+BH11</f>
        <v>6681.4</v>
      </c>
      <c r="K11" s="29">
        <f t="shared" si="5"/>
        <v>1319.8000000000002</v>
      </c>
      <c r="L11" s="164">
        <f t="shared" si="6"/>
        <v>119.75334510731284</v>
      </c>
      <c r="M11" s="357">
        <f>W11+AI11+AQ11</f>
        <v>7006.4</v>
      </c>
      <c r="N11" s="357">
        <f>X11+AJ11+AR11</f>
        <v>7006.4</v>
      </c>
      <c r="O11" s="28">
        <f t="shared" ref="O11:O74" si="17">AA11+AK11+AS11</f>
        <v>5507.7</v>
      </c>
      <c r="P11" s="28">
        <f t="shared" si="7"/>
        <v>5507.7</v>
      </c>
      <c r="Q11" s="28">
        <f t="shared" si="8"/>
        <v>0</v>
      </c>
      <c r="R11" s="28">
        <f t="shared" si="0"/>
        <v>-1498.6999999999998</v>
      </c>
      <c r="S11" s="28">
        <f t="shared" si="1"/>
        <v>78.609556976478643</v>
      </c>
      <c r="T11" s="813">
        <f>AF11+AN11+AV11</f>
        <v>4688.3</v>
      </c>
      <c r="U11" s="79">
        <f t="shared" si="2"/>
        <v>819.39999999999964</v>
      </c>
      <c r="V11" s="675">
        <f>IF(T11&lt;&gt;0,IF(O11/T11*100&lt;0,"&lt;0",IF(O11/T11*100&gt;200,"&gt;200",O11/T11*100))," ")</f>
        <v>117.47755049804833</v>
      </c>
      <c r="W11" s="847">
        <f>W13+W14</f>
        <v>7006.4</v>
      </c>
      <c r="X11" s="379">
        <f>X13+X14</f>
        <v>7006.4</v>
      </c>
      <c r="Y11" s="28">
        <f>X11-Z11</f>
        <v>7006.4</v>
      </c>
      <c r="Z11" s="544">
        <f>Z13+Z14</f>
        <v>0</v>
      </c>
      <c r="AA11" s="953">
        <f>AA13+AA14</f>
        <v>5507.7</v>
      </c>
      <c r="AB11" s="357">
        <f t="shared" si="9"/>
        <v>5507.7</v>
      </c>
      <c r="AC11" s="28">
        <f>AC13+AC14</f>
        <v>0</v>
      </c>
      <c r="AD11" s="28">
        <f>AA11-X11</f>
        <v>-1498.6999999999998</v>
      </c>
      <c r="AE11" s="28">
        <f t="shared" si="10"/>
        <v>78.609556976478643</v>
      </c>
      <c r="AF11" s="891">
        <f>AF13+AF14</f>
        <v>4688.3</v>
      </c>
      <c r="AG11" s="28">
        <f>AA11-AF11</f>
        <v>819.39999999999964</v>
      </c>
      <c r="AH11" s="146">
        <f>IF(AF11&lt;&gt;0,IF(AA11/AF11*100&lt;0,"&lt;0",IF(AA11/AF11*100&gt;200,"&gt;200",AA11/AF11*100))," ")</f>
        <v>117.47755049804833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3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8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2911.9</v>
      </c>
      <c r="BA11" s="357">
        <f t="shared" ref="BA11:BA74" si="18">AZ11-BB11</f>
        <v>2911.9</v>
      </c>
      <c r="BB11" s="357"/>
      <c r="BC11" s="28">
        <f>BC13+BC14</f>
        <v>2493.5</v>
      </c>
      <c r="BD11" s="28">
        <f t="shared" si="14"/>
        <v>2493.5</v>
      </c>
      <c r="BE11" s="28">
        <f>BE13+BE14</f>
        <v>0</v>
      </c>
      <c r="BF11" s="28">
        <f>BC11-AZ11</f>
        <v>-418.40000000000009</v>
      </c>
      <c r="BG11" s="28">
        <f>IF(AZ11&lt;&gt;0,IF(BC11/AZ11*100&lt;0,"&lt;0",IF(BC11/AZ11*100&gt;200,"&gt;200",BC11/AZ11*100))," ")</f>
        <v>85.63137470380164</v>
      </c>
      <c r="BH11" s="728">
        <f>BH13+BH14</f>
        <v>1993.1</v>
      </c>
      <c r="BI11" s="28">
        <f>BC11-BH11</f>
        <v>500.40000000000009</v>
      </c>
      <c r="BJ11" s="146">
        <f>IF(BH11&lt;&gt;0,IF(BC11/BH11*100&lt;0,"&lt;0",IF(BC11/BH11*100&gt;200,"&gt;200",BC11/BH11*100))," ")</f>
        <v>125.10661783151875</v>
      </c>
      <c r="BL11" s="809">
        <f t="shared" si="15"/>
        <v>316.59999999999997</v>
      </c>
      <c r="BM11" s="809">
        <f t="shared" si="16"/>
        <v>215.39999999999998</v>
      </c>
      <c r="BN11" s="796">
        <v>215.39999999999998</v>
      </c>
      <c r="BO11" s="796">
        <v>0</v>
      </c>
      <c r="BP11" s="796">
        <v>0</v>
      </c>
      <c r="BQ11" s="796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4"/>
      <c r="K12" s="30"/>
      <c r="L12" s="202"/>
      <c r="M12" s="518"/>
      <c r="N12" s="357"/>
      <c r="O12" s="28"/>
      <c r="P12" s="28"/>
      <c r="Q12" s="28"/>
      <c r="R12" s="28"/>
      <c r="S12" s="28"/>
      <c r="T12" s="814"/>
      <c r="U12" s="80"/>
      <c r="V12" s="695"/>
      <c r="W12" s="847"/>
      <c r="X12" s="379"/>
      <c r="Y12" s="28"/>
      <c r="Z12" s="544"/>
      <c r="AA12" s="953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91"/>
      <c r="AG12" s="28"/>
      <c r="AH12" s="146"/>
      <c r="AI12" s="145"/>
      <c r="AJ12" s="357"/>
      <c r="AK12" s="28"/>
      <c r="AL12" s="28"/>
      <c r="AM12" s="28"/>
      <c r="AN12" s="773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8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8"/>
      <c r="BI12" s="28"/>
      <c r="BJ12" s="146"/>
      <c r="BL12" s="809">
        <f t="shared" si="15"/>
        <v>0</v>
      </c>
      <c r="BM12" s="809">
        <f t="shared" si="16"/>
        <v>0</v>
      </c>
      <c r="BN12" s="796"/>
      <c r="BO12" s="796"/>
      <c r="BP12" s="796"/>
      <c r="BQ12" s="796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4328.7</v>
      </c>
      <c r="E13" s="34">
        <f>O13+BC13</f>
        <v>3728.7</v>
      </c>
      <c r="F13" s="34">
        <f>AB13+AK13+AS13+BD13</f>
        <v>3728.7</v>
      </c>
      <c r="G13" s="34">
        <f>Q13+BE13</f>
        <v>0</v>
      </c>
      <c r="H13" s="34">
        <f t="shared" si="3"/>
        <v>-600</v>
      </c>
      <c r="I13" s="34">
        <f t="shared" si="4"/>
        <v>86.139025573497818</v>
      </c>
      <c r="J13" s="815">
        <f>T13+BH13</f>
        <v>2954.5</v>
      </c>
      <c r="K13" s="33">
        <f t="shared" si="5"/>
        <v>774.19999999999982</v>
      </c>
      <c r="L13" s="203">
        <f t="shared" si="6"/>
        <v>126.20409544762225</v>
      </c>
      <c r="M13" s="364">
        <f t="shared" ref="M13:N15" si="21">W13+AI13+AQ13</f>
        <v>1616.7</v>
      </c>
      <c r="N13" s="364">
        <f t="shared" si="21"/>
        <v>1616.7</v>
      </c>
      <c r="O13" s="34">
        <f t="shared" si="17"/>
        <v>1314.7</v>
      </c>
      <c r="P13" s="34">
        <f t="shared" si="7"/>
        <v>1314.7</v>
      </c>
      <c r="Q13" s="34">
        <f t="shared" si="8"/>
        <v>0</v>
      </c>
      <c r="R13" s="34">
        <f t="shared" si="0"/>
        <v>-302</v>
      </c>
      <c r="S13" s="34">
        <f t="shared" si="1"/>
        <v>81.319972784066309</v>
      </c>
      <c r="T13" s="815">
        <f t="shared" ref="T13:T21" si="22">AF13+AN13+AV13</f>
        <v>1038.5</v>
      </c>
      <c r="U13" s="81">
        <f t="shared" si="2"/>
        <v>276.20000000000005</v>
      </c>
      <c r="V13" s="696">
        <f>IF(T13&lt;&gt;0,IF(O13/T13*100&lt;0,"&lt;0",IF(O13/T13*100&gt;200,"&gt;200",O13/T13*100))," ")</f>
        <v>126.59605199807416</v>
      </c>
      <c r="W13" s="848">
        <v>1616.7</v>
      </c>
      <c r="X13" s="498">
        <v>1616.7</v>
      </c>
      <c r="Y13" s="28">
        <f>X13-Z13</f>
        <v>1616.7</v>
      </c>
      <c r="Z13" s="924"/>
      <c r="AA13" s="954">
        <v>1314.7</v>
      </c>
      <c r="AB13" s="426">
        <f t="shared" si="9"/>
        <v>1314.7</v>
      </c>
      <c r="AC13" s="32"/>
      <c r="AD13" s="32">
        <f t="shared" si="19"/>
        <v>-302</v>
      </c>
      <c r="AE13" s="32">
        <f t="shared" si="10"/>
        <v>81.319972784066309</v>
      </c>
      <c r="AF13" s="892">
        <v>1038.5</v>
      </c>
      <c r="AG13" s="34">
        <f>AA13-AF13</f>
        <v>276.20000000000005</v>
      </c>
      <c r="AH13" s="152">
        <f>IF(AF13&lt;&gt;0,IF(AA13/AF13*100&lt;0,"&lt;0",IF(AA13/AF13*100&gt;200,"&gt;200",AA13/AF13*100))," ")</f>
        <v>126.59605199807416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4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2712</v>
      </c>
      <c r="BA13" s="364">
        <f>AZ13-BB13</f>
        <v>2712</v>
      </c>
      <c r="BB13" s="364"/>
      <c r="BC13" s="32">
        <v>2414</v>
      </c>
      <c r="BD13" s="32">
        <f t="shared" si="14"/>
        <v>2414</v>
      </c>
      <c r="BE13" s="32"/>
      <c r="BF13" s="32">
        <f>BC13-AZ13</f>
        <v>-298</v>
      </c>
      <c r="BG13" s="32">
        <f>IF(AZ13&lt;&gt;0,IF(BC13/AZ13*100&lt;0,"&lt;0",IF(BC13/AZ13*100&gt;200,"&gt;200",BC13/AZ13*100))," ")</f>
        <v>89.011799410029496</v>
      </c>
      <c r="BH13" s="335">
        <v>1916</v>
      </c>
      <c r="BI13" s="32">
        <f t="shared" ref="BI13:BI19" si="23">BC13-BH13</f>
        <v>498</v>
      </c>
      <c r="BJ13" s="148">
        <f t="shared" ref="BJ13:BJ21" si="24">IF(BH13&lt;&gt;0,IF(BC13/BH13*100&lt;0,"&lt;0",IF(BC13/BH13*100&gt;200,"&gt;200",BC13/BH13*100))," ")</f>
        <v>125.99164926931105</v>
      </c>
      <c r="BK13" s="2"/>
      <c r="BL13" s="809">
        <f t="shared" si="15"/>
        <v>186.3</v>
      </c>
      <c r="BM13" s="809">
        <f t="shared" si="16"/>
        <v>86.8</v>
      </c>
      <c r="BN13" s="797">
        <v>86.8</v>
      </c>
      <c r="BO13" s="797"/>
      <c r="BP13" s="797"/>
      <c r="BQ13" s="797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5589.5999999999995</v>
      </c>
      <c r="E14" s="32">
        <f>O14+BC14</f>
        <v>4272.5</v>
      </c>
      <c r="F14" s="32">
        <f>AB14+AK14+AS14+BD14</f>
        <v>4272.5</v>
      </c>
      <c r="G14" s="32">
        <f>Q14+BE14</f>
        <v>0</v>
      </c>
      <c r="H14" s="32">
        <f t="shared" si="3"/>
        <v>-1317.0999999999995</v>
      </c>
      <c r="I14" s="32">
        <f t="shared" si="4"/>
        <v>76.436596536424801</v>
      </c>
      <c r="J14" s="815">
        <f>T14+BH14</f>
        <v>3726.9</v>
      </c>
      <c r="K14" s="33">
        <f t="shared" si="5"/>
        <v>545.59999999999991</v>
      </c>
      <c r="L14" s="203">
        <f t="shared" si="6"/>
        <v>114.63951273176099</v>
      </c>
      <c r="M14" s="426">
        <f t="shared" si="21"/>
        <v>5389.7</v>
      </c>
      <c r="N14" s="426">
        <f t="shared" si="21"/>
        <v>5389.7</v>
      </c>
      <c r="O14" s="32">
        <f t="shared" si="17"/>
        <v>4193</v>
      </c>
      <c r="P14" s="32">
        <f t="shared" si="7"/>
        <v>4193</v>
      </c>
      <c r="Q14" s="32">
        <f t="shared" si="8"/>
        <v>0</v>
      </c>
      <c r="R14" s="32">
        <f t="shared" si="0"/>
        <v>-1196.6999999999998</v>
      </c>
      <c r="S14" s="32">
        <f t="shared" si="1"/>
        <v>77.796537840696146</v>
      </c>
      <c r="T14" s="815">
        <f t="shared" si="22"/>
        <v>3649.8</v>
      </c>
      <c r="U14" s="81">
        <f t="shared" si="2"/>
        <v>543.19999999999982</v>
      </c>
      <c r="V14" s="696">
        <f>IF(T14&lt;&gt;0,IF(O14/T14*100&lt;0,"&lt;0",IF(O14/T14*100&gt;200,"&gt;200",O14/T14*100))," ")</f>
        <v>114.88300728807057</v>
      </c>
      <c r="W14" s="849">
        <v>5389.7</v>
      </c>
      <c r="X14" s="703">
        <v>5389.7</v>
      </c>
      <c r="Y14" s="28">
        <f>X14-Z14</f>
        <v>5389.7</v>
      </c>
      <c r="Z14" s="925"/>
      <c r="AA14" s="954">
        <v>4193</v>
      </c>
      <c r="AB14" s="426">
        <f t="shared" si="9"/>
        <v>4193</v>
      </c>
      <c r="AC14" s="32"/>
      <c r="AD14" s="32">
        <f t="shared" si="19"/>
        <v>-1196.6999999999998</v>
      </c>
      <c r="AE14" s="32">
        <f t="shared" si="10"/>
        <v>77.796537840696146</v>
      </c>
      <c r="AF14" s="892">
        <v>3649.8</v>
      </c>
      <c r="AG14" s="34">
        <f>AA14-AF14</f>
        <v>543.19999999999982</v>
      </c>
      <c r="AH14" s="152">
        <f>IF(AF14&lt;&gt;0,IF(AA14/AF14*100&lt;0,"&lt;0",IF(AA14/AF14*100&gt;200,"&gt;200",AA14/AF14*100))," ")</f>
        <v>114.88300728807057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4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79.5</v>
      </c>
      <c r="BD14" s="32">
        <f t="shared" si="14"/>
        <v>79.5</v>
      </c>
      <c r="BE14" s="32"/>
      <c r="BF14" s="32">
        <f>BC14-AZ14</f>
        <v>-120.4</v>
      </c>
      <c r="BG14" s="32">
        <f>IF(AZ14&lt;&gt;0,IF(BC14/AZ14*100&lt;0,"&lt;0",IF(BC14/AZ14*100&gt;200,"&gt;200",BC14/AZ14*100))," ")</f>
        <v>39.769884942471236</v>
      </c>
      <c r="BH14" s="335">
        <v>77.099999999999994</v>
      </c>
      <c r="BI14" s="32">
        <f t="shared" si="23"/>
        <v>2.4000000000000057</v>
      </c>
      <c r="BJ14" s="148">
        <f t="shared" si="24"/>
        <v>103.11284046692609</v>
      </c>
      <c r="BK14" s="2"/>
      <c r="BL14" s="809">
        <f t="shared" si="15"/>
        <v>130.29999999999998</v>
      </c>
      <c r="BM14" s="809">
        <f t="shared" si="16"/>
        <v>128.6</v>
      </c>
      <c r="BN14" s="797">
        <v>128.6</v>
      </c>
      <c r="BO14" s="797"/>
      <c r="BP14" s="797"/>
      <c r="BQ14" s="751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667.19999999999993</v>
      </c>
      <c r="D15" s="357">
        <f t="shared" si="20"/>
        <v>671</v>
      </c>
      <c r="E15" s="28">
        <f>O15+BC15</f>
        <v>645.9</v>
      </c>
      <c r="F15" s="28">
        <f>AB15+AK15+AS15+BD15</f>
        <v>645.9</v>
      </c>
      <c r="G15" s="28">
        <f>Q15+BE15</f>
        <v>0</v>
      </c>
      <c r="H15" s="28">
        <f t="shared" si="3"/>
        <v>-25.100000000000023</v>
      </c>
      <c r="I15" s="28">
        <f t="shared" si="4"/>
        <v>96.259314456035767</v>
      </c>
      <c r="J15" s="813">
        <f>T15+BH15</f>
        <v>462.1</v>
      </c>
      <c r="K15" s="29">
        <f t="shared" si="5"/>
        <v>183.79999999999995</v>
      </c>
      <c r="L15" s="164">
        <f t="shared" si="6"/>
        <v>139.77494048907161</v>
      </c>
      <c r="M15" s="357">
        <f t="shared" si="21"/>
        <v>44</v>
      </c>
      <c r="N15" s="357">
        <f t="shared" si="21"/>
        <v>44</v>
      </c>
      <c r="O15" s="28">
        <f t="shared" si="17"/>
        <v>10.4</v>
      </c>
      <c r="P15" s="28">
        <f t="shared" si="7"/>
        <v>10.4</v>
      </c>
      <c r="Q15" s="28">
        <f t="shared" si="8"/>
        <v>0</v>
      </c>
      <c r="R15" s="28">
        <f t="shared" si="0"/>
        <v>-33.6</v>
      </c>
      <c r="S15" s="28">
        <f t="shared" si="1"/>
        <v>23.636363636363637</v>
      </c>
      <c r="T15" s="813">
        <f t="shared" si="22"/>
        <v>8.6</v>
      </c>
      <c r="U15" s="79">
        <f t="shared" si="2"/>
        <v>1.8000000000000007</v>
      </c>
      <c r="V15" s="696">
        <f t="shared" ref="V15:V20" si="25">IF(T15&lt;&gt;0,IF(O15/T15*100&lt;0,"&lt;0",IF(O15/T15*100&gt;200,"&gt;200",O15/T15*100))," ")</f>
        <v>120.93023255813955</v>
      </c>
      <c r="W15" s="847">
        <f>W17+W18+W19+W20</f>
        <v>44</v>
      </c>
      <c r="X15" s="379">
        <f>X17+X18+X19+X20</f>
        <v>44</v>
      </c>
      <c r="Y15" s="28">
        <f>X15-Z15</f>
        <v>44</v>
      </c>
      <c r="Z15" s="544">
        <f>Z17+Z18+Z19+Z20</f>
        <v>0</v>
      </c>
      <c r="AA15" s="953">
        <f>AA17+AA18+AA19+AA20</f>
        <v>10.4</v>
      </c>
      <c r="AB15" s="357">
        <f t="shared" si="9"/>
        <v>10.4</v>
      </c>
      <c r="AC15" s="28">
        <f>AC17+AC18+AC19</f>
        <v>0</v>
      </c>
      <c r="AD15" s="28">
        <f t="shared" si="19"/>
        <v>-33.6</v>
      </c>
      <c r="AE15" s="28">
        <f t="shared" si="10"/>
        <v>23.636363636363637</v>
      </c>
      <c r="AF15" s="891">
        <f>AF17+AF18+AF19+AF20</f>
        <v>8.6</v>
      </c>
      <c r="AG15" s="28">
        <f>AA15-AF15</f>
        <v>1.8000000000000007</v>
      </c>
      <c r="AH15" s="152">
        <f t="shared" ref="AH15:AH20" si="26">IF(AF15&lt;&gt;0,IF(AA15/AF15*100&lt;0,"&lt;0",IF(AA15/AF15*100&gt;200,"&gt;200",AA15/AF15*100))," ")</f>
        <v>120.93023255813955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3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8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627</v>
      </c>
      <c r="BA15" s="357">
        <f t="shared" si="18"/>
        <v>627</v>
      </c>
      <c r="BB15" s="357">
        <f>BB17+BB18+BB19</f>
        <v>0</v>
      </c>
      <c r="BC15" s="28">
        <f>BC17+BC18+BC19</f>
        <v>635.5</v>
      </c>
      <c r="BD15" s="28">
        <f t="shared" si="14"/>
        <v>635.5</v>
      </c>
      <c r="BE15" s="28">
        <f>BE17+BE18+BE19</f>
        <v>0</v>
      </c>
      <c r="BF15" s="28">
        <f>BC15-AZ15</f>
        <v>8.5</v>
      </c>
      <c r="BG15" s="28">
        <f>IF(AZ15&lt;&gt;0,IF(BC15/AZ15*100&lt;0,"&lt;0",IF(BC15/AZ15*100&gt;200,"&gt;200",BC15/AZ15*100))," ")</f>
        <v>101.35566188197767</v>
      </c>
      <c r="BH15" s="728">
        <f>BH17+BH18+BH19+BH20</f>
        <v>453.5</v>
      </c>
      <c r="BI15" s="28">
        <f t="shared" si="23"/>
        <v>182</v>
      </c>
      <c r="BJ15" s="146">
        <f t="shared" si="24"/>
        <v>140.13230429988974</v>
      </c>
      <c r="BL15" s="809">
        <f t="shared" si="15"/>
        <v>3.8000000000000003</v>
      </c>
      <c r="BM15" s="809">
        <f t="shared" si="16"/>
        <v>0</v>
      </c>
      <c r="BN15" s="796">
        <v>0</v>
      </c>
      <c r="BO15" s="796"/>
      <c r="BP15" s="796"/>
      <c r="BQ15" s="750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3"/>
      <c r="K16" s="29"/>
      <c r="L16" s="164"/>
      <c r="M16" s="517"/>
      <c r="N16" s="357"/>
      <c r="O16" s="28"/>
      <c r="P16" s="28"/>
      <c r="Q16" s="28"/>
      <c r="R16" s="28"/>
      <c r="S16" s="28"/>
      <c r="T16" s="813">
        <f t="shared" si="22"/>
        <v>0</v>
      </c>
      <c r="U16" s="79">
        <f t="shared" si="2"/>
        <v>0</v>
      </c>
      <c r="V16" s="696" t="str">
        <f t="shared" si="25"/>
        <v xml:space="preserve"> </v>
      </c>
      <c r="W16" s="847"/>
      <c r="X16" s="379"/>
      <c r="Y16" s="28"/>
      <c r="Z16" s="544"/>
      <c r="AA16" s="953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91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3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8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8"/>
      <c r="BI16" s="28">
        <f t="shared" si="23"/>
        <v>0</v>
      </c>
      <c r="BJ16" s="146" t="str">
        <f t="shared" si="24"/>
        <v xml:space="preserve"> </v>
      </c>
      <c r="BL16" s="809">
        <f t="shared" si="15"/>
        <v>0</v>
      </c>
      <c r="BM16" s="809">
        <f t="shared" si="16"/>
        <v>0</v>
      </c>
      <c r="BN16" s="796"/>
      <c r="BO16" s="796"/>
      <c r="BP16" s="796"/>
      <c r="BQ16" s="796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186.6</v>
      </c>
      <c r="E17" s="28">
        <f>O17+BC17</f>
        <v>178.8</v>
      </c>
      <c r="F17" s="28">
        <f>AB17+AK17+AS17+BD17</f>
        <v>178.8</v>
      </c>
      <c r="G17" s="28">
        <f>Q17+BE17</f>
        <v>0</v>
      </c>
      <c r="H17" s="28">
        <f t="shared" si="3"/>
        <v>-7.7999999999999829</v>
      </c>
      <c r="I17" s="28">
        <f t="shared" si="4"/>
        <v>95.819935691318335</v>
      </c>
      <c r="J17" s="813">
        <f>T17+BH17</f>
        <v>136.5</v>
      </c>
      <c r="K17" s="29">
        <f t="shared" si="5"/>
        <v>42.300000000000011</v>
      </c>
      <c r="L17" s="164">
        <f t="shared" si="6"/>
        <v>130.98901098901098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3">
        <f t="shared" si="22"/>
        <v>0</v>
      </c>
      <c r="U17" s="79">
        <f t="shared" si="2"/>
        <v>0</v>
      </c>
      <c r="V17" s="696" t="str">
        <f t="shared" si="25"/>
        <v xml:space="preserve"> </v>
      </c>
      <c r="W17" s="847"/>
      <c r="X17" s="379"/>
      <c r="Y17" s="28">
        <f t="shared" ref="Y17:Y23" si="29">X17-Z17</f>
        <v>0</v>
      </c>
      <c r="Z17" s="544"/>
      <c r="AA17" s="953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91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3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8"/>
      <c r="AW17" s="28"/>
      <c r="AX17" s="454" t="str">
        <f t="shared" si="13"/>
        <v xml:space="preserve"> </v>
      </c>
      <c r="AY17" s="147">
        <v>186.6</v>
      </c>
      <c r="AZ17" s="364">
        <v>186.6</v>
      </c>
      <c r="BA17" s="364">
        <f t="shared" si="18"/>
        <v>186.6</v>
      </c>
      <c r="BB17" s="364"/>
      <c r="BC17" s="34">
        <v>178.8</v>
      </c>
      <c r="BD17" s="34">
        <f t="shared" si="14"/>
        <v>178.8</v>
      </c>
      <c r="BE17" s="34"/>
      <c r="BF17" s="34">
        <f>BC17-AZ17</f>
        <v>-7.7999999999999829</v>
      </c>
      <c r="BG17" s="34">
        <f>IF(AZ17&lt;&gt;0,IF(BC17/AZ17*100&lt;0,"&lt;0",IF(BC17/AZ17*100&gt;200,"&gt;200",BC17/AZ17*100))," ")</f>
        <v>95.819935691318335</v>
      </c>
      <c r="BH17" s="335">
        <v>136.5</v>
      </c>
      <c r="BI17" s="28">
        <f t="shared" si="23"/>
        <v>42.300000000000011</v>
      </c>
      <c r="BJ17" s="146">
        <f t="shared" si="24"/>
        <v>130.98901098901098</v>
      </c>
      <c r="BL17" s="809">
        <f t="shared" si="15"/>
        <v>2.2000000000000002</v>
      </c>
      <c r="BM17" s="809">
        <f t="shared" si="16"/>
        <v>0</v>
      </c>
      <c r="BN17" s="796"/>
      <c r="BO17" s="796"/>
      <c r="BP17" s="796"/>
      <c r="BQ17" s="796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439.8</v>
      </c>
      <c r="E18" s="28">
        <f>O18+BC18</f>
        <v>455.5</v>
      </c>
      <c r="F18" s="28">
        <f>AB18+AK18+AS18+BD18</f>
        <v>455.5</v>
      </c>
      <c r="G18" s="28">
        <f>Q18+BE18</f>
        <v>0</v>
      </c>
      <c r="H18" s="28">
        <f t="shared" si="3"/>
        <v>15.699999999999989</v>
      </c>
      <c r="I18" s="28">
        <f t="shared" si="4"/>
        <v>103.56980445657116</v>
      </c>
      <c r="J18" s="813">
        <f>T18+BH18</f>
        <v>316.7</v>
      </c>
      <c r="K18" s="29">
        <f t="shared" si="5"/>
        <v>138.80000000000001</v>
      </c>
      <c r="L18" s="164">
        <f t="shared" si="6"/>
        <v>143.82696558257027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3">
        <f t="shared" si="22"/>
        <v>0</v>
      </c>
      <c r="U18" s="79">
        <f t="shared" si="2"/>
        <v>0</v>
      </c>
      <c r="V18" s="696" t="str">
        <f t="shared" si="25"/>
        <v xml:space="preserve"> </v>
      </c>
      <c r="W18" s="847"/>
      <c r="X18" s="379"/>
      <c r="Y18" s="28">
        <f t="shared" si="29"/>
        <v>0</v>
      </c>
      <c r="Z18" s="544"/>
      <c r="AA18" s="953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91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3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8"/>
      <c r="AW18" s="28"/>
      <c r="AX18" s="454" t="str">
        <f t="shared" si="13"/>
        <v xml:space="preserve"> </v>
      </c>
      <c r="AY18" s="640">
        <v>436.2</v>
      </c>
      <c r="AZ18" s="364">
        <v>439.8</v>
      </c>
      <c r="BA18" s="364">
        <f t="shared" si="18"/>
        <v>439.8</v>
      </c>
      <c r="BB18" s="364"/>
      <c r="BC18" s="34">
        <v>455.5</v>
      </c>
      <c r="BD18" s="34">
        <f t="shared" si="14"/>
        <v>455.5</v>
      </c>
      <c r="BE18" s="34"/>
      <c r="BF18" s="34">
        <f>BC18-AZ18</f>
        <v>15.699999999999989</v>
      </c>
      <c r="BG18" s="34">
        <f>IF(AZ18&lt;&gt;0,IF(BC18/AZ18*100&lt;0,"&lt;0",IF(BC18/AZ18*100&gt;200,"&gt;200",BC18/AZ18*100))," ")</f>
        <v>103.56980445657116</v>
      </c>
      <c r="BH18" s="335">
        <v>316.7</v>
      </c>
      <c r="BI18" s="28">
        <f t="shared" si="23"/>
        <v>138.80000000000001</v>
      </c>
      <c r="BJ18" s="146">
        <f t="shared" si="24"/>
        <v>143.82696558257027</v>
      </c>
      <c r="BL18" s="809">
        <f t="shared" si="15"/>
        <v>1.6</v>
      </c>
      <c r="BM18" s="809">
        <f t="shared" si="16"/>
        <v>0</v>
      </c>
      <c r="BN18" s="796"/>
      <c r="BO18" s="796"/>
      <c r="BP18" s="796"/>
      <c r="BQ18" s="750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3.6</v>
      </c>
      <c r="E19" s="28">
        <f>O19+BC19</f>
        <v>1.7999999999999998</v>
      </c>
      <c r="F19" s="28">
        <f>AB19+AK19+AS19+BD19</f>
        <v>1.7999999999999998</v>
      </c>
      <c r="G19" s="28">
        <f>Q19+BE19</f>
        <v>0</v>
      </c>
      <c r="H19" s="28">
        <f t="shared" si="3"/>
        <v>-1.8000000000000003</v>
      </c>
      <c r="I19" s="28">
        <f t="shared" si="4"/>
        <v>49.999999999999993</v>
      </c>
      <c r="J19" s="813">
        <f>T19+BH19</f>
        <v>0.4</v>
      </c>
      <c r="K19" s="29">
        <f t="shared" si="5"/>
        <v>1.4</v>
      </c>
      <c r="L19" s="164" t="str">
        <f t="shared" si="6"/>
        <v>&gt;200</v>
      </c>
      <c r="M19" s="357">
        <f t="shared" si="28"/>
        <v>3</v>
      </c>
      <c r="N19" s="357">
        <f t="shared" si="28"/>
        <v>3</v>
      </c>
      <c r="O19" s="28">
        <f t="shared" si="17"/>
        <v>0.6</v>
      </c>
      <c r="P19" s="28">
        <f t="shared" si="7"/>
        <v>0.6</v>
      </c>
      <c r="Q19" s="28">
        <f t="shared" si="8"/>
        <v>0</v>
      </c>
      <c r="R19" s="28">
        <f t="shared" si="0"/>
        <v>-2.4</v>
      </c>
      <c r="S19" s="28">
        <f t="shared" si="1"/>
        <v>20</v>
      </c>
      <c r="T19" s="813">
        <f t="shared" si="22"/>
        <v>0.1</v>
      </c>
      <c r="U19" s="79">
        <f t="shared" si="2"/>
        <v>0.5</v>
      </c>
      <c r="V19" s="696" t="str">
        <f t="shared" si="25"/>
        <v>&gt;200</v>
      </c>
      <c r="W19" s="847">
        <v>3</v>
      </c>
      <c r="X19" s="379">
        <v>3</v>
      </c>
      <c r="Y19" s="28">
        <f t="shared" si="29"/>
        <v>3</v>
      </c>
      <c r="Z19" s="544"/>
      <c r="AA19" s="953">
        <v>0.6</v>
      </c>
      <c r="AB19" s="357">
        <f t="shared" si="9"/>
        <v>0.6</v>
      </c>
      <c r="AC19" s="28"/>
      <c r="AD19" s="28">
        <f t="shared" si="19"/>
        <v>-2.4</v>
      </c>
      <c r="AE19" s="28">
        <f t="shared" si="10"/>
        <v>20</v>
      </c>
      <c r="AF19" s="891">
        <v>0.1</v>
      </c>
      <c r="AG19" s="28">
        <f>AA19-AF19</f>
        <v>0.5</v>
      </c>
      <c r="AH19" s="152" t="str">
        <f t="shared" si="26"/>
        <v>&gt;200</v>
      </c>
      <c r="AI19" s="145"/>
      <c r="AJ19" s="357"/>
      <c r="AK19" s="28"/>
      <c r="AL19" s="28"/>
      <c r="AM19" s="28"/>
      <c r="AN19" s="773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8"/>
      <c r="AW19" s="28"/>
      <c r="AX19" s="454"/>
      <c r="AY19" s="640">
        <v>0.4</v>
      </c>
      <c r="AZ19" s="364">
        <v>0.6</v>
      </c>
      <c r="BA19" s="364">
        <f t="shared" si="18"/>
        <v>0.6</v>
      </c>
      <c r="BB19" s="364"/>
      <c r="BC19" s="34">
        <v>1.2</v>
      </c>
      <c r="BD19" s="34">
        <f t="shared" si="14"/>
        <v>1.2</v>
      </c>
      <c r="BE19" s="34"/>
      <c r="BF19" s="34">
        <f>BC19-AZ19</f>
        <v>0.6</v>
      </c>
      <c r="BG19" s="34">
        <f>IF(AZ19&lt;&gt;0,IF(BC19/AZ19*100&lt;0,"&lt;0",IF(BC19/AZ19*100&gt;200,"&gt;200",BC19/AZ19*100))," ")</f>
        <v>200</v>
      </c>
      <c r="BH19" s="728">
        <v>0.3</v>
      </c>
      <c r="BI19" s="28">
        <f t="shared" si="23"/>
        <v>0.89999999999999991</v>
      </c>
      <c r="BJ19" s="146" t="str">
        <f t="shared" si="24"/>
        <v>&gt;200</v>
      </c>
      <c r="BL19" s="809">
        <f t="shared" si="15"/>
        <v>0</v>
      </c>
      <c r="BM19" s="809">
        <f t="shared" si="16"/>
        <v>0</v>
      </c>
      <c r="BN19" s="796"/>
      <c r="BO19" s="796"/>
      <c r="BP19" s="796"/>
      <c r="BQ19" s="796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9.8000000000000007</v>
      </c>
      <c r="F20" s="372"/>
      <c r="G20" s="372"/>
      <c r="H20" s="372">
        <f t="shared" si="3"/>
        <v>-31.2</v>
      </c>
      <c r="I20" s="372">
        <f t="shared" si="4"/>
        <v>23.902439024390247</v>
      </c>
      <c r="J20" s="813">
        <f>T20+BH20</f>
        <v>8.5</v>
      </c>
      <c r="K20" s="29">
        <f t="shared" si="5"/>
        <v>1.3000000000000007</v>
      </c>
      <c r="L20" s="164">
        <f t="shared" si="6"/>
        <v>115.29411764705884</v>
      </c>
      <c r="M20" s="427">
        <f t="shared" si="28"/>
        <v>41</v>
      </c>
      <c r="N20" s="427">
        <f t="shared" si="28"/>
        <v>41</v>
      </c>
      <c r="O20" s="372">
        <f t="shared" si="17"/>
        <v>9.8000000000000007</v>
      </c>
      <c r="P20" s="372">
        <f t="shared" si="7"/>
        <v>9.8000000000000007</v>
      </c>
      <c r="Q20" s="372">
        <f t="shared" si="8"/>
        <v>0</v>
      </c>
      <c r="R20" s="372">
        <f t="shared" si="0"/>
        <v>-31.2</v>
      </c>
      <c r="S20" s="372">
        <f t="shared" si="1"/>
        <v>23.902439024390247</v>
      </c>
      <c r="T20" s="813">
        <f t="shared" si="22"/>
        <v>8.5</v>
      </c>
      <c r="U20" s="79">
        <f t="shared" si="2"/>
        <v>1.3000000000000007</v>
      </c>
      <c r="V20" s="696">
        <f t="shared" si="25"/>
        <v>115.29411764705884</v>
      </c>
      <c r="W20" s="850">
        <v>41</v>
      </c>
      <c r="X20" s="497">
        <v>41</v>
      </c>
      <c r="Y20" s="28">
        <f t="shared" si="29"/>
        <v>41</v>
      </c>
      <c r="Z20" s="926"/>
      <c r="AA20" s="955">
        <v>9.8000000000000007</v>
      </c>
      <c r="AB20" s="427">
        <f t="shared" si="9"/>
        <v>9.8000000000000007</v>
      </c>
      <c r="AC20" s="372"/>
      <c r="AD20" s="372">
        <f t="shared" si="19"/>
        <v>-31.2</v>
      </c>
      <c r="AE20" s="372">
        <f t="shared" si="10"/>
        <v>23.902439024390247</v>
      </c>
      <c r="AF20" s="893">
        <v>8.5</v>
      </c>
      <c r="AG20" s="28">
        <f>AA20-AF20</f>
        <v>1.3000000000000007</v>
      </c>
      <c r="AH20" s="152">
        <f t="shared" si="26"/>
        <v>115.29411764705884</v>
      </c>
      <c r="AI20" s="371"/>
      <c r="AJ20" s="427"/>
      <c r="AK20" s="372"/>
      <c r="AL20" s="372"/>
      <c r="AM20" s="372"/>
      <c r="AN20" s="775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9"/>
      <c r="AW20" s="372"/>
      <c r="AX20" s="455"/>
      <c r="AY20" s="639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9"/>
      <c r="BI20" s="372"/>
      <c r="BJ20" s="146" t="str">
        <f t="shared" si="24"/>
        <v xml:space="preserve"> </v>
      </c>
      <c r="BK20" s="2"/>
      <c r="BL20" s="809">
        <f t="shared" si="15"/>
        <v>0</v>
      </c>
      <c r="BM20" s="809">
        <f t="shared" si="16"/>
        <v>0</v>
      </c>
      <c r="BN20" s="796"/>
      <c r="BO20" s="796"/>
      <c r="BP20" s="796"/>
      <c r="BQ20" s="79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29820.7</v>
      </c>
      <c r="E21" s="28">
        <f>O21+BC21</f>
        <v>25330.200000000004</v>
      </c>
      <c r="F21" s="28">
        <f>AB21+AK21+AS21+BD21</f>
        <v>25330.200000000004</v>
      </c>
      <c r="G21" s="28">
        <f>Q21+BE21</f>
        <v>0</v>
      </c>
      <c r="H21" s="28">
        <f t="shared" si="3"/>
        <v>-4490.4999999999964</v>
      </c>
      <c r="I21" s="28">
        <f t="shared" si="4"/>
        <v>84.941668035961612</v>
      </c>
      <c r="J21" s="813">
        <f>T21+BH21</f>
        <v>20071.699999999997</v>
      </c>
      <c r="K21" s="29">
        <f t="shared" si="5"/>
        <v>5258.5000000000073</v>
      </c>
      <c r="L21" s="164">
        <f t="shared" si="6"/>
        <v>126.19857809752042</v>
      </c>
      <c r="M21" s="357">
        <f t="shared" si="28"/>
        <v>29108.799999999999</v>
      </c>
      <c r="N21" s="357">
        <f t="shared" si="28"/>
        <v>29108.799999999999</v>
      </c>
      <c r="O21" s="28">
        <f t="shared" si="17"/>
        <v>24814.200000000004</v>
      </c>
      <c r="P21" s="28">
        <f t="shared" si="7"/>
        <v>24814.200000000004</v>
      </c>
      <c r="Q21" s="28">
        <f t="shared" si="8"/>
        <v>0</v>
      </c>
      <c r="R21" s="28">
        <f t="shared" si="0"/>
        <v>-4294.5999999999949</v>
      </c>
      <c r="S21" s="28">
        <f t="shared" si="1"/>
        <v>85.246385972626854</v>
      </c>
      <c r="T21" s="813">
        <f t="shared" si="22"/>
        <v>19633.199999999997</v>
      </c>
      <c r="U21" s="79">
        <f>O21-T21</f>
        <v>5181.0000000000073</v>
      </c>
      <c r="V21" s="675">
        <f>IF(T21&lt;&gt;0,IF(O21/T21*100&lt;0,"&lt;0",IF(O21/T21*100&gt;200,"&gt;200",O21/T21*100))," ")</f>
        <v>126.38897377910889</v>
      </c>
      <c r="W21" s="847">
        <f>W23+W28+W40+W41+W42</f>
        <v>29108.799999999999</v>
      </c>
      <c r="X21" s="379">
        <f>X23+X28+X40+X41+X42</f>
        <v>29108.799999999999</v>
      </c>
      <c r="Y21" s="28">
        <f t="shared" si="29"/>
        <v>29108.799999999999</v>
      </c>
      <c r="Z21" s="544">
        <f>Z23+Z28+Z40+Z41+Z42</f>
        <v>0</v>
      </c>
      <c r="AA21" s="953">
        <f>AA23+AA28+AA40+AA41+AA42</f>
        <v>24814.200000000004</v>
      </c>
      <c r="AB21" s="357">
        <f t="shared" si="9"/>
        <v>24814.200000000004</v>
      </c>
      <c r="AC21" s="28">
        <f>AC23+AC28+AC40+AC41+AC42</f>
        <v>0</v>
      </c>
      <c r="AD21" s="28">
        <f t="shared" si="19"/>
        <v>-4294.5999999999949</v>
      </c>
      <c r="AE21" s="28">
        <f t="shared" si="10"/>
        <v>85.246385972626854</v>
      </c>
      <c r="AF21" s="891">
        <f>AF23+AF28+AF40+AF41+AF42</f>
        <v>19633.199999999997</v>
      </c>
      <c r="AG21" s="28">
        <f>AA21-AF21</f>
        <v>5181.0000000000073</v>
      </c>
      <c r="AH21" s="146">
        <f>IF(AF21&lt;&gt;0,IF(AA21/AF21*100&lt;0,"&lt;0",IF(AA21/AF21*100&gt;200,"&gt;200",AA21/AF21*100))," ")</f>
        <v>126.38897377910889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3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8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711.9</v>
      </c>
      <c r="BA21" s="357">
        <f t="shared" si="18"/>
        <v>711.9</v>
      </c>
      <c r="BB21" s="357">
        <f>BB23+BB28+BB40+BB41+BB42</f>
        <v>0</v>
      </c>
      <c r="BC21" s="28">
        <f>BC23+BC28+BC40+BC41+BC42</f>
        <v>516</v>
      </c>
      <c r="BD21" s="28">
        <f t="shared" si="14"/>
        <v>516</v>
      </c>
      <c r="BE21" s="28">
        <f>BE23+BE28+BE40+BE41+BE42</f>
        <v>0</v>
      </c>
      <c r="BF21" s="28">
        <f>BC21-AZ21</f>
        <v>-195.89999999999998</v>
      </c>
      <c r="BG21" s="28">
        <f>IF(AZ21&lt;&gt;0,IF(BC21/AZ21*100&lt;0,"&lt;0",IF(BC21/AZ21*100&gt;200,"&gt;200",BC21/AZ21*100))," ")</f>
        <v>72.482090181205223</v>
      </c>
      <c r="BH21" s="728">
        <f>BH23+BH28+BH40+BH41+BH42</f>
        <v>438.5</v>
      </c>
      <c r="BI21" s="28">
        <f>BC21-BH21</f>
        <v>77.5</v>
      </c>
      <c r="BJ21" s="146">
        <f t="shared" si="24"/>
        <v>117.67388825541619</v>
      </c>
      <c r="BL21" s="809">
        <f t="shared" si="15"/>
        <v>1293.5</v>
      </c>
      <c r="BM21" s="809">
        <f t="shared" si="16"/>
        <v>1216</v>
      </c>
      <c r="BN21" s="796">
        <v>1216</v>
      </c>
      <c r="BO21" s="796"/>
      <c r="BP21" s="796"/>
      <c r="BQ21" s="750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4"/>
      <c r="K22" s="30"/>
      <c r="L22" s="202"/>
      <c r="M22" s="518"/>
      <c r="N22" s="357"/>
      <c r="O22" s="28"/>
      <c r="P22" s="28"/>
      <c r="Q22" s="28"/>
      <c r="R22" s="28"/>
      <c r="S22" s="28"/>
      <c r="T22" s="814"/>
      <c r="U22" s="80"/>
      <c r="V22" s="695"/>
      <c r="W22" s="847"/>
      <c r="X22" s="379"/>
      <c r="Y22" s="28"/>
      <c r="Z22" s="544"/>
      <c r="AA22" s="953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91"/>
      <c r="AG22" s="28"/>
      <c r="AH22" s="146"/>
      <c r="AI22" s="145"/>
      <c r="AJ22" s="357"/>
      <c r="AK22" s="28"/>
      <c r="AL22" s="28"/>
      <c r="AM22" s="28"/>
      <c r="AN22" s="773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8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8"/>
      <c r="BI22" s="28"/>
      <c r="BJ22" s="146"/>
      <c r="BL22" s="809">
        <f t="shared" si="15"/>
        <v>0</v>
      </c>
      <c r="BM22" s="809">
        <f t="shared" si="16"/>
        <v>0</v>
      </c>
      <c r="BN22" s="796"/>
      <c r="BO22" s="796">
        <v>0</v>
      </c>
      <c r="BP22" s="796">
        <v>0</v>
      </c>
      <c r="BQ22" s="796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20791.3</v>
      </c>
      <c r="D23" s="428">
        <f>N23+AZ23</f>
        <v>20786.5</v>
      </c>
      <c r="E23" s="36">
        <f>O23+BC23</f>
        <v>18363.8</v>
      </c>
      <c r="F23" s="36">
        <f>AB23+AK23+AS23+BD23</f>
        <v>18363.8</v>
      </c>
      <c r="G23" s="36">
        <f>Q23+BE23</f>
        <v>0</v>
      </c>
      <c r="H23" s="36">
        <f t="shared" si="3"/>
        <v>-2422.7000000000007</v>
      </c>
      <c r="I23" s="36">
        <f t="shared" si="4"/>
        <v>88.344839198518272</v>
      </c>
      <c r="J23" s="816">
        <f>T23+BH23</f>
        <v>14096.6</v>
      </c>
      <c r="K23" s="37">
        <f t="shared" si="5"/>
        <v>4267.1999999999989</v>
      </c>
      <c r="L23" s="204">
        <f t="shared" si="6"/>
        <v>130.27112920846159</v>
      </c>
      <c r="M23" s="428">
        <f>W23+AI23+AQ23</f>
        <v>20686.099999999999</v>
      </c>
      <c r="N23" s="428">
        <f>X23+AJ23+AR23</f>
        <v>20686.099999999999</v>
      </c>
      <c r="O23" s="36">
        <f t="shared" si="17"/>
        <v>18292.3</v>
      </c>
      <c r="P23" s="36">
        <f t="shared" si="7"/>
        <v>18292.3</v>
      </c>
      <c r="Q23" s="36">
        <f t="shared" si="8"/>
        <v>0</v>
      </c>
      <c r="R23" s="36">
        <f t="shared" si="0"/>
        <v>-2393.7999999999993</v>
      </c>
      <c r="S23" s="36">
        <f t="shared" si="1"/>
        <v>88.42797820758868</v>
      </c>
      <c r="T23" s="816">
        <f>AF23+AN23+AV23</f>
        <v>14039</v>
      </c>
      <c r="U23" s="82">
        <f t="shared" ref="U23:U73" si="30">O23-T23</f>
        <v>4253.2999999999993</v>
      </c>
      <c r="V23" s="697">
        <f>IF(T23&lt;&gt;0,IF(O23/T23*100&lt;0,"&lt;0",IF(O23/T23*100&gt;200,"&gt;200",O23/T23*100))," ")</f>
        <v>130.29631740152433</v>
      </c>
      <c r="W23" s="851">
        <f>SUM(W25:W27)</f>
        <v>20686.099999999999</v>
      </c>
      <c r="X23" s="488">
        <f>SUM(X25:X27)</f>
        <v>20686.099999999999</v>
      </c>
      <c r="Y23" s="36">
        <f t="shared" si="29"/>
        <v>20686.099999999999</v>
      </c>
      <c r="Z23" s="927">
        <f>SUM(Z25:Z27)</f>
        <v>0</v>
      </c>
      <c r="AA23" s="956">
        <f>SUM(AA25:AA27)</f>
        <v>18292.3</v>
      </c>
      <c r="AB23" s="428">
        <f t="shared" si="9"/>
        <v>18292.3</v>
      </c>
      <c r="AC23" s="36">
        <f>SUM(AC25:AC27)</f>
        <v>0</v>
      </c>
      <c r="AD23" s="36">
        <f t="shared" si="19"/>
        <v>-2393.7999999999993</v>
      </c>
      <c r="AE23" s="36">
        <f t="shared" si="10"/>
        <v>88.42797820758868</v>
      </c>
      <c r="AF23" s="894">
        <f>SUM(AF25:AF27)</f>
        <v>14039</v>
      </c>
      <c r="AG23" s="36">
        <f>AA23-AF23</f>
        <v>4253.2999999999993</v>
      </c>
      <c r="AH23" s="151">
        <f>IF(AF23&lt;&gt;0,IF(AA23/AF23*100&lt;0,"&lt;0",IF(AA23/AF23*100&gt;200,"&gt;200",AA23/AF23*100))," ")</f>
        <v>130.29631740152433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6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30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71.5</v>
      </c>
      <c r="BD23" s="36">
        <f t="shared" si="14"/>
        <v>71.5</v>
      </c>
      <c r="BE23" s="36">
        <f>SUM(BE25:BE27)</f>
        <v>0</v>
      </c>
      <c r="BF23" s="36">
        <f>SUM(BF25:BF27)</f>
        <v>-28.900000000000006</v>
      </c>
      <c r="BG23" s="36">
        <f>IF(AZ23&lt;&gt;0,IF(BC23/AZ23*100&lt;0,"&lt;0",IF(BC23/AZ23*100&gt;200,"&gt;200",BC23/AZ23*100))," ")</f>
        <v>71.215139442231063</v>
      </c>
      <c r="BH23" s="730">
        <f>SUM(BH25:BH27)</f>
        <v>57.6</v>
      </c>
      <c r="BI23" s="36">
        <f>BC23-BH23</f>
        <v>13.899999999999999</v>
      </c>
      <c r="BJ23" s="151">
        <f>IF(BH23&lt;&gt;0,IF(BC23/BH23*100&lt;0,"&lt;0",IF(BC23/BH23*100&gt;200,"&gt;200",BC23/BH23*100))," ")</f>
        <v>124.13194444444444</v>
      </c>
      <c r="BK23" s="2"/>
      <c r="BL23" s="809">
        <f t="shared" si="15"/>
        <v>917.49999999999989</v>
      </c>
      <c r="BM23" s="809">
        <f t="shared" si="16"/>
        <v>914.49999999999989</v>
      </c>
      <c r="BN23" s="796">
        <v>914.49999999999989</v>
      </c>
      <c r="BO23" s="797"/>
      <c r="BP23" s="797"/>
      <c r="BQ23" s="796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7"/>
      <c r="K24" s="38"/>
      <c r="L24" s="205"/>
      <c r="M24" s="520"/>
      <c r="N24" s="357"/>
      <c r="O24" s="28"/>
      <c r="P24" s="28"/>
      <c r="Q24" s="28"/>
      <c r="R24" s="28"/>
      <c r="S24" s="28"/>
      <c r="T24" s="817"/>
      <c r="U24" s="83">
        <f t="shared" si="30"/>
        <v>0</v>
      </c>
      <c r="V24" s="698"/>
      <c r="W24" s="847"/>
      <c r="X24" s="379"/>
      <c r="Y24" s="28"/>
      <c r="Z24" s="544"/>
      <c r="AA24" s="953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91"/>
      <c r="AG24" s="28"/>
      <c r="AH24" s="146"/>
      <c r="AI24" s="145"/>
      <c r="AJ24" s="357"/>
      <c r="AK24" s="28"/>
      <c r="AL24" s="28"/>
      <c r="AM24" s="28"/>
      <c r="AN24" s="773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8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8"/>
      <c r="BI24" s="28"/>
      <c r="BJ24" s="146"/>
      <c r="BL24" s="809">
        <f t="shared" si="15"/>
        <v>0</v>
      </c>
      <c r="BM24" s="809">
        <f t="shared" si="16"/>
        <v>0</v>
      </c>
      <c r="BN24" s="797"/>
      <c r="BO24" s="796"/>
      <c r="BP24" s="796"/>
      <c r="BQ24" s="796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8015.5</v>
      </c>
      <c r="E25" s="28">
        <f>O25+BC25</f>
        <v>6532</v>
      </c>
      <c r="F25" s="28">
        <f t="shared" ref="F25:F69" si="32">AB25+AK25+AS25+BD25</f>
        <v>6532</v>
      </c>
      <c r="G25" s="28">
        <f t="shared" ref="G25:G67" si="33">Q25+BE25</f>
        <v>0</v>
      </c>
      <c r="H25" s="28">
        <f t="shared" si="3"/>
        <v>-1483.5</v>
      </c>
      <c r="I25" s="28">
        <f t="shared" si="4"/>
        <v>81.492109038737453</v>
      </c>
      <c r="J25" s="818">
        <f t="shared" ref="J25:J31" si="34">T25+BH25</f>
        <v>5588.1</v>
      </c>
      <c r="K25" s="39">
        <f t="shared" si="5"/>
        <v>943.89999999999964</v>
      </c>
      <c r="L25" s="206">
        <f t="shared" si="6"/>
        <v>116.89125105134124</v>
      </c>
      <c r="M25" s="357">
        <f t="shared" ref="M25:N28" si="35">W25+AI25+AQ25</f>
        <v>7915.1</v>
      </c>
      <c r="N25" s="357">
        <f t="shared" si="35"/>
        <v>7915.1</v>
      </c>
      <c r="O25" s="28">
        <f t="shared" si="17"/>
        <v>6460.5</v>
      </c>
      <c r="P25" s="28">
        <f t="shared" si="7"/>
        <v>6460.5</v>
      </c>
      <c r="Q25" s="28">
        <f t="shared" si="8"/>
        <v>0</v>
      </c>
      <c r="R25" s="28">
        <f t="shared" si="0"/>
        <v>-1454.6000000000004</v>
      </c>
      <c r="S25" s="28">
        <f t="shared" si="1"/>
        <v>81.622468446387288</v>
      </c>
      <c r="T25" s="818">
        <f>AF25+AN25+AV25</f>
        <v>5530.5</v>
      </c>
      <c r="U25" s="84">
        <f t="shared" si="30"/>
        <v>930</v>
      </c>
      <c r="V25" s="699">
        <f>IF(T25&lt;&gt;0,IF(O25/T25*100&lt;0,"&lt;0",IF(O25/T25*100&gt;200,"&gt;200",O25/T25*100))," ")</f>
        <v>116.81583943585572</v>
      </c>
      <c r="W25" s="847">
        <v>7915.1</v>
      </c>
      <c r="X25" s="379">
        <v>7915.1</v>
      </c>
      <c r="Y25" s="28">
        <f>X25-Z25</f>
        <v>7915.1</v>
      </c>
      <c r="Z25" s="544"/>
      <c r="AA25" s="953">
        <v>6460.5</v>
      </c>
      <c r="AB25" s="357">
        <f t="shared" si="9"/>
        <v>6460.5</v>
      </c>
      <c r="AC25" s="28"/>
      <c r="AD25" s="28">
        <f t="shared" si="19"/>
        <v>-1454.6000000000004</v>
      </c>
      <c r="AE25" s="28">
        <f t="shared" si="10"/>
        <v>81.622468446387288</v>
      </c>
      <c r="AF25" s="891">
        <v>5530.5</v>
      </c>
      <c r="AG25" s="28">
        <f>AA25-AF25</f>
        <v>930</v>
      </c>
      <c r="AH25" s="146">
        <f>IF(AF25&lt;&gt;0,IF(AA25/AF25*100&lt;0,"&lt;0",IF(AA25/AF25*100&gt;200,"&gt;200",AA25/AF25*100))," ")</f>
        <v>116.81583943585572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3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8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71.5</v>
      </c>
      <c r="BD25" s="28">
        <f t="shared" si="14"/>
        <v>71.5</v>
      </c>
      <c r="BE25" s="28"/>
      <c r="BF25" s="28">
        <f>BC25-AZ25</f>
        <v>-28.900000000000006</v>
      </c>
      <c r="BG25" s="28">
        <f>IF(AZ25&lt;&gt;0,IF(BC25/AZ25*100&lt;0,"&lt;0",IF(BC25/AZ25*100&gt;200,"&gt;200",BC25/AZ25*100))," ")</f>
        <v>71.215139442231063</v>
      </c>
      <c r="BH25" s="728">
        <v>57.6</v>
      </c>
      <c r="BI25" s="28">
        <f>BC25-BH25</f>
        <v>13.899999999999999</v>
      </c>
      <c r="BJ25" s="146">
        <f>IF(BH25&lt;&gt;0,IF(BC25/BH25*100&lt;0,"&lt;0",IF(BC25/BH25*100&gt;200,"&gt;200",BC25/BH25*100))," ")</f>
        <v>124.13194444444444</v>
      </c>
      <c r="BL25" s="809">
        <f t="shared" si="15"/>
        <v>417.3</v>
      </c>
      <c r="BM25" s="809">
        <f t="shared" si="16"/>
        <v>414.3</v>
      </c>
      <c r="BN25" s="796">
        <v>414.3</v>
      </c>
      <c r="BO25" s="796"/>
      <c r="BP25" s="796"/>
      <c r="BQ25" s="797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16407</v>
      </c>
      <c r="E26" s="28">
        <f>O26+BC26</f>
        <v>13876.7</v>
      </c>
      <c r="F26" s="28">
        <f t="shared" si="32"/>
        <v>13876.7</v>
      </c>
      <c r="G26" s="28">
        <f t="shared" si="33"/>
        <v>0</v>
      </c>
      <c r="H26" s="28">
        <f t="shared" si="3"/>
        <v>-2530.2999999999993</v>
      </c>
      <c r="I26" s="28">
        <f t="shared" si="4"/>
        <v>84.577924056805031</v>
      </c>
      <c r="J26" s="818">
        <f t="shared" si="34"/>
        <v>10578.3</v>
      </c>
      <c r="K26" s="39">
        <f t="shared" si="5"/>
        <v>3298.4000000000015</v>
      </c>
      <c r="L26" s="206">
        <f t="shared" si="6"/>
        <v>131.18081355227213</v>
      </c>
      <c r="M26" s="357">
        <f t="shared" si="35"/>
        <v>16407</v>
      </c>
      <c r="N26" s="357">
        <f t="shared" si="35"/>
        <v>16407</v>
      </c>
      <c r="O26" s="28">
        <f t="shared" si="17"/>
        <v>13876.7</v>
      </c>
      <c r="P26" s="28">
        <f t="shared" si="7"/>
        <v>13876.7</v>
      </c>
      <c r="Q26" s="28">
        <f t="shared" si="8"/>
        <v>0</v>
      </c>
      <c r="R26" s="28">
        <f t="shared" si="0"/>
        <v>-2530.2999999999993</v>
      </c>
      <c r="S26" s="28">
        <f t="shared" si="1"/>
        <v>84.577924056805031</v>
      </c>
      <c r="T26" s="818">
        <f>AF26+AN26+AV26</f>
        <v>10578.3</v>
      </c>
      <c r="U26" s="84">
        <f t="shared" si="30"/>
        <v>3298.4000000000015</v>
      </c>
      <c r="V26" s="699">
        <f>IF(T26&lt;&gt;0,IF(O26/T26*100&lt;0,"&lt;0",IF(O26/T26*100&gt;200,"&gt;200",O26/T26*100))," ")</f>
        <v>131.18081355227213</v>
      </c>
      <c r="W26" s="847">
        <v>16407</v>
      </c>
      <c r="X26" s="379">
        <v>16407</v>
      </c>
      <c r="Y26" s="28">
        <f>X26-Z26</f>
        <v>16407</v>
      </c>
      <c r="Z26" s="544"/>
      <c r="AA26" s="953">
        <v>13876.7</v>
      </c>
      <c r="AB26" s="357">
        <f t="shared" si="9"/>
        <v>13876.7</v>
      </c>
      <c r="AC26" s="28"/>
      <c r="AD26" s="28">
        <f t="shared" si="19"/>
        <v>-2530.2999999999993</v>
      </c>
      <c r="AE26" s="28">
        <f t="shared" si="10"/>
        <v>84.577924056805031</v>
      </c>
      <c r="AF26" s="891">
        <v>10578.3</v>
      </c>
      <c r="AG26" s="28">
        <f>AA26-AF26</f>
        <v>3298.4000000000015</v>
      </c>
      <c r="AH26" s="146">
        <f>IF(AF26&lt;&gt;0,IF(AA26/AF26*100&lt;0,"&lt;0",IF(AA26/AF26*100&gt;200,"&gt;200",AA26/AF26*100))," ")</f>
        <v>131.18081355227213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3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8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8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9">
        <f t="shared" si="15"/>
        <v>514.29999999999995</v>
      </c>
      <c r="BM26" s="809">
        <f t="shared" si="16"/>
        <v>514.29999999999995</v>
      </c>
      <c r="BN26" s="796">
        <v>514.29999999999995</v>
      </c>
      <c r="BO26" s="796"/>
      <c r="BP26" s="796"/>
      <c r="BQ26" s="796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-3636</v>
      </c>
      <c r="E27" s="28">
        <f>O27+BC27</f>
        <v>-2044.9</v>
      </c>
      <c r="F27" s="28">
        <f t="shared" si="32"/>
        <v>-2044.9</v>
      </c>
      <c r="G27" s="28">
        <f t="shared" si="33"/>
        <v>0</v>
      </c>
      <c r="H27" s="28">
        <f t="shared" si="3"/>
        <v>1591.1</v>
      </c>
      <c r="I27" s="28">
        <f t="shared" si="4"/>
        <v>56.24037403740374</v>
      </c>
      <c r="J27" s="818">
        <f t="shared" si="34"/>
        <v>-2069.8000000000002</v>
      </c>
      <c r="K27" s="39">
        <f t="shared" si="5"/>
        <v>24.900000000000091</v>
      </c>
      <c r="L27" s="206">
        <f t="shared" si="6"/>
        <v>98.796985215962891</v>
      </c>
      <c r="M27" s="357">
        <f t="shared" si="35"/>
        <v>-3636</v>
      </c>
      <c r="N27" s="357">
        <f t="shared" si="35"/>
        <v>-3636</v>
      </c>
      <c r="O27" s="28">
        <f t="shared" si="17"/>
        <v>-2044.9</v>
      </c>
      <c r="P27" s="28">
        <f t="shared" si="7"/>
        <v>-2044.9</v>
      </c>
      <c r="Q27" s="28">
        <f t="shared" si="8"/>
        <v>0</v>
      </c>
      <c r="R27" s="28">
        <f t="shared" si="0"/>
        <v>1591.1</v>
      </c>
      <c r="S27" s="28">
        <f t="shared" si="1"/>
        <v>56.24037403740374</v>
      </c>
      <c r="T27" s="818">
        <f>AF27+AN27+AV27</f>
        <v>-2069.8000000000002</v>
      </c>
      <c r="U27" s="84">
        <f t="shared" si="30"/>
        <v>24.900000000000091</v>
      </c>
      <c r="V27" s="699">
        <f>IF(T27&lt;&gt;0,IF(O27/T27*100&lt;0,"&lt;0",IF(O27/T27*100&gt;200,"&gt;200",O27/T27*100))," ")</f>
        <v>98.796985215962891</v>
      </c>
      <c r="W27" s="847">
        <v>-3636</v>
      </c>
      <c r="X27" s="379">
        <v>-3636</v>
      </c>
      <c r="Y27" s="28">
        <f>X27-Z27</f>
        <v>-3636</v>
      </c>
      <c r="Z27" s="544"/>
      <c r="AA27" s="953">
        <v>-2044.9</v>
      </c>
      <c r="AB27" s="357">
        <f t="shared" si="9"/>
        <v>-2044.9</v>
      </c>
      <c r="AC27" s="28"/>
      <c r="AD27" s="28">
        <f t="shared" si="19"/>
        <v>1591.1</v>
      </c>
      <c r="AE27" s="28">
        <f t="shared" si="10"/>
        <v>56.24037403740374</v>
      </c>
      <c r="AF27" s="891">
        <v>-2069.8000000000002</v>
      </c>
      <c r="AG27" s="28">
        <f>AA27-AF27</f>
        <v>24.900000000000091</v>
      </c>
      <c r="AH27" s="146">
        <f>IF(AF27&lt;&gt;0,IF(AA27/AF27*100&lt;0,"&lt;0",IF(AA27/AF27*100&gt;200,"&gt;200",AA27/AF27*100))," ")</f>
        <v>98.796985215962891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3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8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8"/>
      <c r="BI27" s="28">
        <f t="shared" si="36"/>
        <v>0</v>
      </c>
      <c r="BJ27" s="146" t="str">
        <f t="shared" si="37"/>
        <v xml:space="preserve"> </v>
      </c>
      <c r="BL27" s="809">
        <f t="shared" si="15"/>
        <v>-14.1</v>
      </c>
      <c r="BM27" s="809">
        <f t="shared" si="16"/>
        <v>-14.1</v>
      </c>
      <c r="BN27" s="796">
        <v>-14.1</v>
      </c>
      <c r="BO27" s="796"/>
      <c r="BP27" s="796"/>
      <c r="BQ27" s="796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7042.8</v>
      </c>
      <c r="E28" s="36">
        <f>O28+BC28</f>
        <v>5382.9000000000005</v>
      </c>
      <c r="F28" s="36">
        <f t="shared" si="32"/>
        <v>5382.9000000000005</v>
      </c>
      <c r="G28" s="36">
        <f t="shared" si="33"/>
        <v>0</v>
      </c>
      <c r="H28" s="36">
        <f t="shared" si="3"/>
        <v>-1659.8999999999996</v>
      </c>
      <c r="I28" s="36">
        <f t="shared" si="4"/>
        <v>76.431248935082635</v>
      </c>
      <c r="J28" s="816">
        <f t="shared" si="34"/>
        <v>4567.3</v>
      </c>
      <c r="K28" s="37">
        <f t="shared" si="5"/>
        <v>815.60000000000036</v>
      </c>
      <c r="L28" s="204">
        <f t="shared" si="6"/>
        <v>117.85737744400413</v>
      </c>
      <c r="M28" s="428">
        <f t="shared" si="35"/>
        <v>7039.5</v>
      </c>
      <c r="N28" s="428">
        <f t="shared" si="35"/>
        <v>7039.5</v>
      </c>
      <c r="O28" s="36">
        <f t="shared" si="17"/>
        <v>5378.1</v>
      </c>
      <c r="P28" s="36">
        <f t="shared" si="7"/>
        <v>5378.1</v>
      </c>
      <c r="Q28" s="36">
        <f t="shared" si="8"/>
        <v>0</v>
      </c>
      <c r="R28" s="36">
        <f t="shared" si="0"/>
        <v>-1661.3999999999996</v>
      </c>
      <c r="S28" s="36">
        <f t="shared" si="1"/>
        <v>76.39889196675901</v>
      </c>
      <c r="T28" s="816">
        <f>AF28+AN28+AV28</f>
        <v>4565</v>
      </c>
      <c r="U28" s="82">
        <f t="shared" si="30"/>
        <v>813.10000000000036</v>
      </c>
      <c r="V28" s="697">
        <f>IF(T28&lt;&gt;0,IF(O28/T28*100&lt;0,"&lt;0",IF(O28/T28*100&gt;200,"&gt;200",O28/T28*100))," ")</f>
        <v>117.81161007667033</v>
      </c>
      <c r="W28" s="851">
        <f>W30+W31+W39</f>
        <v>7039.5</v>
      </c>
      <c r="X28" s="488">
        <f>X30+X31+X39</f>
        <v>7039.5</v>
      </c>
      <c r="Y28" s="36">
        <f>X28-Z28</f>
        <v>7039.5</v>
      </c>
      <c r="Z28" s="927">
        <f>Z30+Z31+Z39</f>
        <v>0</v>
      </c>
      <c r="AA28" s="956">
        <f>AA30+AA31+AA39</f>
        <v>5378.1</v>
      </c>
      <c r="AB28" s="428">
        <f t="shared" si="9"/>
        <v>5378.1</v>
      </c>
      <c r="AC28" s="36">
        <f>AC30+AC31+AC39</f>
        <v>0</v>
      </c>
      <c r="AD28" s="36">
        <f t="shared" si="19"/>
        <v>-1661.3999999999996</v>
      </c>
      <c r="AE28" s="36">
        <f t="shared" si="10"/>
        <v>76.39889196675901</v>
      </c>
      <c r="AF28" s="894">
        <f>AF30+AF31+AF39</f>
        <v>4565</v>
      </c>
      <c r="AG28" s="36">
        <f>AA28-AF28</f>
        <v>813.10000000000036</v>
      </c>
      <c r="AH28" s="151">
        <f>IF(AF28&lt;&gt;0,IF(AA28/AF28*100&lt;0,"&lt;0",IF(AA28/AF28*100&gt;200,"&gt;200",AA28/AF28*100))," ")</f>
        <v>117.81161007667033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6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30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4.8</v>
      </c>
      <c r="BD28" s="36">
        <f t="shared" si="14"/>
        <v>4.8</v>
      </c>
      <c r="BE28" s="36">
        <f>BE30+BE31+BE39</f>
        <v>0</v>
      </c>
      <c r="BF28" s="36">
        <f>BC28-AZ28</f>
        <v>1.5</v>
      </c>
      <c r="BG28" s="36">
        <f>IF(AZ28&lt;&gt;0,IF(BC28/AZ28*100&lt;0,"&lt;0",IF(BC28/AZ28*100&gt;200,"&gt;200",BC28/AZ28*100))," ")</f>
        <v>145.45454545454547</v>
      </c>
      <c r="BH28" s="730">
        <f>BH30+BH31+BH39</f>
        <v>2.2999999999999998</v>
      </c>
      <c r="BI28" s="28">
        <f t="shared" si="36"/>
        <v>2.5</v>
      </c>
      <c r="BJ28" s="146" t="str">
        <f t="shared" si="37"/>
        <v>&gt;200</v>
      </c>
      <c r="BK28" s="2"/>
      <c r="BL28" s="809">
        <f t="shared" si="15"/>
        <v>250.4</v>
      </c>
      <c r="BM28" s="809">
        <f t="shared" si="16"/>
        <v>250.4</v>
      </c>
      <c r="BN28" s="796">
        <v>250.4</v>
      </c>
      <c r="BO28" s="797"/>
      <c r="BP28" s="797"/>
      <c r="BQ28" s="79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4">
        <f t="shared" si="34"/>
        <v>0</v>
      </c>
      <c r="K29" s="38"/>
      <c r="L29" s="841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7"/>
      <c r="U29" s="837">
        <f t="shared" si="30"/>
        <v>0</v>
      </c>
      <c r="V29" s="838" t="str">
        <f t="shared" ref="V29:V42" si="38">IF(T29&lt;&gt;0,IF(O29/T29*100&lt;0,"&lt;0",IF(O29/T29*100&gt;200,"&gt;200",O29/T29*100))," ")</f>
        <v xml:space="preserve"> </v>
      </c>
      <c r="W29" s="848"/>
      <c r="X29" s="498"/>
      <c r="Y29" s="28"/>
      <c r="Z29" s="924"/>
      <c r="AA29" s="957"/>
      <c r="AB29" s="364"/>
      <c r="AC29" s="34"/>
      <c r="AD29" s="34"/>
      <c r="AE29" s="34"/>
      <c r="AF29" s="892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4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9">
        <f t="shared" si="15"/>
        <v>0</v>
      </c>
      <c r="BM29" s="809">
        <f t="shared" si="16"/>
        <v>0</v>
      </c>
      <c r="BN29" s="797"/>
      <c r="BO29" s="796"/>
      <c r="BP29" s="796"/>
      <c r="BQ29" s="796"/>
    </row>
    <row r="30" spans="1:81" ht="28.5" customHeight="1" x14ac:dyDescent="0.25">
      <c r="A30" s="579" t="s">
        <v>275</v>
      </c>
      <c r="B30" s="566"/>
      <c r="C30" s="357">
        <f>M30+AY30</f>
        <v>611.59999999999991</v>
      </c>
      <c r="D30" s="357">
        <f>N30+AZ30</f>
        <v>611.59999999999991</v>
      </c>
      <c r="E30" s="28">
        <f t="shared" ref="E30:E43" si="42">O30+BC30</f>
        <v>657.9</v>
      </c>
      <c r="F30" s="28">
        <f t="shared" si="32"/>
        <v>657.9</v>
      </c>
      <c r="G30" s="28">
        <f t="shared" si="33"/>
        <v>0</v>
      </c>
      <c r="H30" s="28">
        <f t="shared" si="3"/>
        <v>46.300000000000068</v>
      </c>
      <c r="I30" s="28">
        <f t="shared" si="4"/>
        <v>107.57030739045128</v>
      </c>
      <c r="J30" s="834">
        <f t="shared" si="34"/>
        <v>405.1</v>
      </c>
      <c r="K30" s="29">
        <f t="shared" si="5"/>
        <v>252.79999999999995</v>
      </c>
      <c r="L30" s="841">
        <f t="shared" si="6"/>
        <v>162.40434460627006</v>
      </c>
      <c r="M30" s="357">
        <f>W30+AI30+AQ30</f>
        <v>608.29999999999995</v>
      </c>
      <c r="N30" s="357">
        <f>X30+AJ30+AR30</f>
        <v>608.29999999999995</v>
      </c>
      <c r="O30" s="28">
        <f t="shared" si="17"/>
        <v>653.1</v>
      </c>
      <c r="P30" s="28">
        <f t="shared" si="7"/>
        <v>653.1</v>
      </c>
      <c r="Q30" s="28">
        <f t="shared" si="8"/>
        <v>0</v>
      </c>
      <c r="R30" s="28">
        <f t="shared" si="0"/>
        <v>44.800000000000068</v>
      </c>
      <c r="S30" s="28">
        <f t="shared" si="1"/>
        <v>107.36478711162256</v>
      </c>
      <c r="T30" s="817">
        <f>AF30+AN30+AV30</f>
        <v>402.8</v>
      </c>
      <c r="U30" s="837">
        <f t="shared" si="30"/>
        <v>250.3</v>
      </c>
      <c r="V30" s="838">
        <f t="shared" si="38"/>
        <v>162.14001986097318</v>
      </c>
      <c r="W30" s="847">
        <v>608.29999999999995</v>
      </c>
      <c r="X30" s="379">
        <v>608.29999999999995</v>
      </c>
      <c r="Y30" s="28">
        <f>X30-Z30</f>
        <v>608.29999999999995</v>
      </c>
      <c r="Z30" s="544"/>
      <c r="AA30" s="953">
        <v>653.1</v>
      </c>
      <c r="AB30" s="364">
        <f t="shared" si="9"/>
        <v>653.1</v>
      </c>
      <c r="AC30" s="34"/>
      <c r="AD30" s="28">
        <f t="shared" si="19"/>
        <v>44.800000000000068</v>
      </c>
      <c r="AE30" s="28">
        <f t="shared" si="10"/>
        <v>107.36478711162256</v>
      </c>
      <c r="AF30" s="891">
        <v>402.8</v>
      </c>
      <c r="AG30" s="34">
        <f>AA30-AF30</f>
        <v>250.3</v>
      </c>
      <c r="AH30" s="151">
        <f t="shared" si="39"/>
        <v>162.14001986097318</v>
      </c>
      <c r="AI30" s="147"/>
      <c r="AJ30" s="364"/>
      <c r="AK30" s="34"/>
      <c r="AL30" s="34"/>
      <c r="AM30" s="34"/>
      <c r="AN30" s="774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4.8</v>
      </c>
      <c r="BD30" s="28">
        <f t="shared" si="14"/>
        <v>4.8</v>
      </c>
      <c r="BE30" s="28"/>
      <c r="BF30" s="28">
        <f t="shared" si="40"/>
        <v>1.5</v>
      </c>
      <c r="BG30" s="28">
        <f t="shared" si="41"/>
        <v>145.45454545454547</v>
      </c>
      <c r="BH30" s="335">
        <v>2.2999999999999998</v>
      </c>
      <c r="BI30" s="28">
        <f t="shared" si="36"/>
        <v>2.5</v>
      </c>
      <c r="BJ30" s="146" t="str">
        <f t="shared" si="37"/>
        <v>&gt;200</v>
      </c>
      <c r="BL30" s="809">
        <f t="shared" si="15"/>
        <v>23.8</v>
      </c>
      <c r="BM30" s="809">
        <f t="shared" si="16"/>
        <v>23.8</v>
      </c>
      <c r="BN30" s="750">
        <v>23.8</v>
      </c>
      <c r="BO30" s="796"/>
      <c r="BP30" s="796"/>
      <c r="BQ30" s="797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6461.2</v>
      </c>
      <c r="E31" s="28">
        <f t="shared" si="42"/>
        <v>4751.3999999999996</v>
      </c>
      <c r="F31" s="28">
        <f t="shared" si="32"/>
        <v>4751.3999999999996</v>
      </c>
      <c r="G31" s="28">
        <f t="shared" si="33"/>
        <v>0</v>
      </c>
      <c r="H31" s="28">
        <f t="shared" si="3"/>
        <v>-1709.8000000000002</v>
      </c>
      <c r="I31" s="28">
        <f t="shared" si="4"/>
        <v>73.537423388844175</v>
      </c>
      <c r="J31" s="834">
        <f t="shared" si="34"/>
        <v>4167.5</v>
      </c>
      <c r="K31" s="29">
        <f t="shared" si="5"/>
        <v>583.89999999999964</v>
      </c>
      <c r="L31" s="841">
        <f t="shared" si="6"/>
        <v>114.01079784043191</v>
      </c>
      <c r="M31" s="357">
        <f>W31+AI31+AQ31</f>
        <v>6446.2</v>
      </c>
      <c r="N31" s="357">
        <f>X31+AJ31+AR31</f>
        <v>6461.2</v>
      </c>
      <c r="O31" s="28">
        <f t="shared" si="17"/>
        <v>4751.3999999999996</v>
      </c>
      <c r="P31" s="28">
        <f t="shared" si="7"/>
        <v>4751.3999999999996</v>
      </c>
      <c r="Q31" s="28">
        <f t="shared" si="8"/>
        <v>0</v>
      </c>
      <c r="R31" s="28">
        <f t="shared" si="0"/>
        <v>-1709.8000000000002</v>
      </c>
      <c r="S31" s="28">
        <f t="shared" si="1"/>
        <v>73.537423388844175</v>
      </c>
      <c r="T31" s="817">
        <f t="shared" ref="T31:T42" si="43">AF31+AN31+AV31</f>
        <v>4167.5</v>
      </c>
      <c r="U31" s="837">
        <f t="shared" si="30"/>
        <v>583.89999999999964</v>
      </c>
      <c r="V31" s="838">
        <f t="shared" si="38"/>
        <v>114.01079784043191</v>
      </c>
      <c r="W31" s="847">
        <v>6446.2</v>
      </c>
      <c r="X31" s="379">
        <v>6461.2</v>
      </c>
      <c r="Y31" s="28">
        <f t="shared" ref="Y31:Y39" si="44">X31-Z31</f>
        <v>6461.2</v>
      </c>
      <c r="Z31" s="544"/>
      <c r="AA31" s="953">
        <v>4751.3999999999996</v>
      </c>
      <c r="AB31" s="364">
        <f t="shared" si="9"/>
        <v>4751.3999999999996</v>
      </c>
      <c r="AC31" s="34"/>
      <c r="AD31" s="28">
        <f t="shared" si="19"/>
        <v>-1709.8000000000002</v>
      </c>
      <c r="AE31" s="28">
        <f t="shared" si="10"/>
        <v>73.537423388844175</v>
      </c>
      <c r="AF31" s="891">
        <v>4167.5</v>
      </c>
      <c r="AG31" s="34">
        <f t="shared" ref="AG31:AG38" si="45">AA31-AF31</f>
        <v>583.89999999999964</v>
      </c>
      <c r="AH31" s="151">
        <f t="shared" si="39"/>
        <v>114.01079784043191</v>
      </c>
      <c r="AI31" s="147"/>
      <c r="AJ31" s="364"/>
      <c r="AK31" s="34"/>
      <c r="AL31" s="34"/>
      <c r="AM31" s="34"/>
      <c r="AN31" s="774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9">
        <f t="shared" si="15"/>
        <v>226.6</v>
      </c>
      <c r="BM31" s="809">
        <f t="shared" si="16"/>
        <v>226.6</v>
      </c>
      <c r="BN31" s="750">
        <v>226.6</v>
      </c>
      <c r="BO31" s="796"/>
      <c r="BP31" s="796"/>
      <c r="BQ31" s="796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7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7">
        <f t="shared" si="43"/>
        <v>22</v>
      </c>
      <c r="U32" s="839"/>
      <c r="V32" s="838">
        <f t="shared" si="38"/>
        <v>100</v>
      </c>
      <c r="W32" s="847">
        <v>535.9</v>
      </c>
      <c r="X32" s="379">
        <v>535.9</v>
      </c>
      <c r="Y32" s="28">
        <f t="shared" si="44"/>
        <v>535.9</v>
      </c>
      <c r="Z32" s="544"/>
      <c r="AA32" s="953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91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4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9">
        <f t="shared" si="15"/>
        <v>22</v>
      </c>
      <c r="BM32" s="809">
        <f t="shared" si="16"/>
        <v>22</v>
      </c>
      <c r="BN32" s="796">
        <v>22</v>
      </c>
      <c r="BO32" s="796"/>
      <c r="BP32" s="796"/>
      <c r="BQ32" s="796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7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7">
        <f t="shared" si="43"/>
        <v>88</v>
      </c>
      <c r="U33" s="839"/>
      <c r="V33" s="838">
        <f t="shared" si="38"/>
        <v>100</v>
      </c>
      <c r="W33" s="847">
        <v>1326</v>
      </c>
      <c r="X33" s="379">
        <v>1326</v>
      </c>
      <c r="Y33" s="28">
        <f t="shared" si="44"/>
        <v>1326</v>
      </c>
      <c r="Z33" s="544"/>
      <c r="AA33" s="953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91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4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9">
        <f t="shared" si="15"/>
        <v>88</v>
      </c>
      <c r="BM33" s="809">
        <f t="shared" si="16"/>
        <v>88</v>
      </c>
      <c r="BN33" s="796">
        <v>88</v>
      </c>
      <c r="BO33" s="796"/>
      <c r="BP33" s="796"/>
      <c r="BQ33" s="796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7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7">
        <f t="shared" si="43"/>
        <v>34.4</v>
      </c>
      <c r="U34" s="839"/>
      <c r="V34" s="838">
        <f t="shared" si="38"/>
        <v>100</v>
      </c>
      <c r="W34" s="847">
        <v>585</v>
      </c>
      <c r="X34" s="379">
        <v>585</v>
      </c>
      <c r="Y34" s="28">
        <f t="shared" si="44"/>
        <v>585</v>
      </c>
      <c r="Z34" s="544"/>
      <c r="AA34" s="953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91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4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9">
        <f t="shared" si="15"/>
        <v>34.4</v>
      </c>
      <c r="BM34" s="809">
        <f t="shared" si="16"/>
        <v>34.4</v>
      </c>
      <c r="BN34" s="796">
        <v>34.4</v>
      </c>
      <c r="BO34" s="796"/>
      <c r="BP34" s="796"/>
      <c r="BQ34" s="796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7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7">
        <f t="shared" si="43"/>
        <v>91.1</v>
      </c>
      <c r="U35" s="839"/>
      <c r="V35" s="838">
        <f t="shared" si="38"/>
        <v>100</v>
      </c>
      <c r="W35" s="847">
        <v>1427</v>
      </c>
      <c r="X35" s="379">
        <v>1427</v>
      </c>
      <c r="Y35" s="28">
        <f t="shared" si="44"/>
        <v>1427</v>
      </c>
      <c r="Z35" s="544"/>
      <c r="AA35" s="953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91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4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9">
        <f t="shared" si="15"/>
        <v>91.1</v>
      </c>
      <c r="BM35" s="809">
        <f t="shared" si="16"/>
        <v>91.1</v>
      </c>
      <c r="BN35" s="796">
        <v>91.1</v>
      </c>
      <c r="BO35" s="796"/>
      <c r="BP35" s="796"/>
      <c r="BQ35" s="796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7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7">
        <f t="shared" si="43"/>
        <v>12.6</v>
      </c>
      <c r="U36" s="839"/>
      <c r="V36" s="838">
        <f t="shared" si="38"/>
        <v>100</v>
      </c>
      <c r="W36" s="847">
        <v>173.6</v>
      </c>
      <c r="X36" s="379">
        <v>173.6</v>
      </c>
      <c r="Y36" s="28">
        <f t="shared" si="44"/>
        <v>173.6</v>
      </c>
      <c r="Z36" s="544"/>
      <c r="AA36" s="953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91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4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9">
        <f t="shared" si="15"/>
        <v>12.6</v>
      </c>
      <c r="BM36" s="809">
        <f t="shared" si="16"/>
        <v>12.6</v>
      </c>
      <c r="BN36" s="796">
        <v>12.6</v>
      </c>
      <c r="BO36" s="796">
        <v>0</v>
      </c>
      <c r="BP36" s="796">
        <v>0</v>
      </c>
      <c r="BQ36" s="796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3">
        <f>T37+BH37</f>
        <v>3</v>
      </c>
      <c r="K37" s="29">
        <f t="shared" si="5"/>
        <v>-2.2999999999999998</v>
      </c>
      <c r="L37" s="164">
        <f t="shared" si="6"/>
        <v>23.333333333333332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7">
        <f t="shared" si="43"/>
        <v>0.7</v>
      </c>
      <c r="U37" s="840">
        <f t="shared" si="30"/>
        <v>0</v>
      </c>
      <c r="V37" s="838">
        <f t="shared" si="38"/>
        <v>100</v>
      </c>
      <c r="W37" s="847">
        <v>10.9</v>
      </c>
      <c r="X37" s="379">
        <v>10.9</v>
      </c>
      <c r="Y37" s="28">
        <f t="shared" si="44"/>
        <v>10.9</v>
      </c>
      <c r="Z37" s="544"/>
      <c r="AA37" s="953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91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3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8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8">
        <f>BH28-BH39</f>
        <v>2.2999999999999998</v>
      </c>
      <c r="BI37" s="28">
        <f t="shared" si="36"/>
        <v>-2.2999999999999998</v>
      </c>
      <c r="BJ37" s="146">
        <f t="shared" si="37"/>
        <v>0</v>
      </c>
      <c r="BL37" s="809">
        <f t="shared" si="15"/>
        <v>0.7</v>
      </c>
      <c r="BM37" s="809">
        <f t="shared" si="16"/>
        <v>0.7</v>
      </c>
      <c r="BN37" s="796">
        <v>0.7</v>
      </c>
      <c r="BO37" s="796"/>
      <c r="BP37" s="796"/>
      <c r="BQ37" s="796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3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7">
        <f t="shared" si="43"/>
        <v>1.6</v>
      </c>
      <c r="U38" s="840"/>
      <c r="V38" s="838">
        <f t="shared" si="38"/>
        <v>100</v>
      </c>
      <c r="W38" s="847">
        <v>22</v>
      </c>
      <c r="X38" s="379">
        <v>22</v>
      </c>
      <c r="Y38" s="28">
        <f t="shared" si="44"/>
        <v>22</v>
      </c>
      <c r="Z38" s="544"/>
      <c r="AA38" s="953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91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3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8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8"/>
      <c r="BI38" s="28">
        <f t="shared" si="36"/>
        <v>0</v>
      </c>
      <c r="BJ38" s="146" t="str">
        <f t="shared" si="37"/>
        <v xml:space="preserve"> </v>
      </c>
      <c r="BL38" s="809">
        <f t="shared" si="15"/>
        <v>1.6</v>
      </c>
      <c r="BM38" s="809">
        <f t="shared" si="16"/>
        <v>1.6</v>
      </c>
      <c r="BN38" s="796">
        <v>1.6</v>
      </c>
      <c r="BO38" s="796"/>
      <c r="BP38" s="796"/>
      <c r="BQ38" s="796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-26.4</v>
      </c>
      <c r="F39" s="28">
        <f t="shared" si="32"/>
        <v>-26.4</v>
      </c>
      <c r="G39" s="28">
        <f t="shared" si="33"/>
        <v>0</v>
      </c>
      <c r="H39" s="28">
        <f t="shared" si="3"/>
        <v>3.6000000000000014</v>
      </c>
      <c r="I39" s="28">
        <f t="shared" si="4"/>
        <v>88</v>
      </c>
      <c r="J39" s="813">
        <f t="shared" ref="J39:J52" si="48">T39+BH39</f>
        <v>-5.3</v>
      </c>
      <c r="K39" s="29">
        <f t="shared" si="5"/>
        <v>-21.099999999999998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-26.4</v>
      </c>
      <c r="P39" s="28">
        <f t="shared" si="7"/>
        <v>-26.4</v>
      </c>
      <c r="Q39" s="28">
        <f t="shared" si="8"/>
        <v>0</v>
      </c>
      <c r="R39" s="28">
        <f t="shared" si="0"/>
        <v>3.6000000000000014</v>
      </c>
      <c r="S39" s="28">
        <f t="shared" si="1"/>
        <v>88</v>
      </c>
      <c r="T39" s="817">
        <f t="shared" si="43"/>
        <v>-5.3</v>
      </c>
      <c r="U39" s="840">
        <f t="shared" si="30"/>
        <v>-21.099999999999998</v>
      </c>
      <c r="V39" s="838" t="str">
        <f t="shared" si="38"/>
        <v>&gt;200</v>
      </c>
      <c r="W39" s="847">
        <v>-15</v>
      </c>
      <c r="X39" s="379">
        <v>-30</v>
      </c>
      <c r="Y39" s="28">
        <f t="shared" si="44"/>
        <v>-30</v>
      </c>
      <c r="Z39" s="544"/>
      <c r="AA39" s="953">
        <v>-26.4</v>
      </c>
      <c r="AB39" s="357">
        <f t="shared" si="9"/>
        <v>-26.4</v>
      </c>
      <c r="AC39" s="28"/>
      <c r="AD39" s="28">
        <f t="shared" si="19"/>
        <v>3.6000000000000014</v>
      </c>
      <c r="AE39" s="28">
        <f t="shared" si="10"/>
        <v>88</v>
      </c>
      <c r="AF39" s="891">
        <v>-5.3</v>
      </c>
      <c r="AG39" s="28">
        <f t="shared" ref="AG39:AG70" si="49">AA39-AF39</f>
        <v>-21.099999999999998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3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8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8"/>
      <c r="BI39" s="28">
        <f t="shared" si="36"/>
        <v>0</v>
      </c>
      <c r="BJ39" s="146" t="str">
        <f t="shared" si="37"/>
        <v xml:space="preserve"> </v>
      </c>
      <c r="BL39" s="809">
        <f t="shared" si="15"/>
        <v>0</v>
      </c>
      <c r="BM39" s="809">
        <f t="shared" si="16"/>
        <v>0</v>
      </c>
      <c r="BN39" s="796"/>
      <c r="BO39" s="796"/>
      <c r="BP39" s="796"/>
      <c r="BQ39" s="796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539.5</v>
      </c>
      <c r="E40" s="36">
        <f t="shared" si="42"/>
        <v>382.5</v>
      </c>
      <c r="F40" s="36">
        <f t="shared" si="32"/>
        <v>382.5</v>
      </c>
      <c r="G40" s="36">
        <f t="shared" si="33"/>
        <v>0</v>
      </c>
      <c r="H40" s="36">
        <f t="shared" si="3"/>
        <v>-157</v>
      </c>
      <c r="I40" s="36">
        <f t="shared" si="4"/>
        <v>70.898980537534754</v>
      </c>
      <c r="J40" s="813">
        <f t="shared" si="48"/>
        <v>328.5</v>
      </c>
      <c r="K40" s="29">
        <f t="shared" si="5"/>
        <v>54</v>
      </c>
      <c r="L40" s="164">
        <f t="shared" si="6"/>
        <v>116.43835616438356</v>
      </c>
      <c r="M40" s="428">
        <f>W40+AI40+AQ40</f>
        <v>8.1999999999999993</v>
      </c>
      <c r="N40" s="428">
        <f t="shared" si="47"/>
        <v>8.1999999999999993</v>
      </c>
      <c r="O40" s="36">
        <f t="shared" si="17"/>
        <v>6.2</v>
      </c>
      <c r="P40" s="36">
        <f t="shared" si="7"/>
        <v>6.2</v>
      </c>
      <c r="Q40" s="36">
        <f t="shared" si="8"/>
        <v>0</v>
      </c>
      <c r="R40" s="36">
        <f t="shared" si="0"/>
        <v>-1.9999999999999991</v>
      </c>
      <c r="S40" s="36">
        <f t="shared" si="1"/>
        <v>75.609756097560989</v>
      </c>
      <c r="T40" s="817">
        <f t="shared" si="43"/>
        <v>3.6</v>
      </c>
      <c r="U40" s="79">
        <f t="shared" si="30"/>
        <v>2.6</v>
      </c>
      <c r="V40" s="697">
        <f t="shared" si="38"/>
        <v>172.22222222222223</v>
      </c>
      <c r="W40" s="851">
        <v>8.1999999999999993</v>
      </c>
      <c r="X40" s="488">
        <v>8.1999999999999993</v>
      </c>
      <c r="Y40" s="36">
        <f>X40-Z40</f>
        <v>8.1999999999999993</v>
      </c>
      <c r="Z40" s="927"/>
      <c r="AA40" s="956">
        <v>6.2</v>
      </c>
      <c r="AB40" s="410">
        <f t="shared" si="9"/>
        <v>6.2</v>
      </c>
      <c r="AC40" s="231"/>
      <c r="AD40" s="36">
        <f t="shared" si="19"/>
        <v>-1.9999999999999991</v>
      </c>
      <c r="AE40" s="36">
        <f t="shared" si="10"/>
        <v>75.609756097560989</v>
      </c>
      <c r="AF40" s="894">
        <v>3.6</v>
      </c>
      <c r="AG40" s="28">
        <f t="shared" si="49"/>
        <v>2.6</v>
      </c>
      <c r="AH40" s="151">
        <f t="shared" si="39"/>
        <v>172.22222222222223</v>
      </c>
      <c r="AI40" s="232"/>
      <c r="AJ40" s="410"/>
      <c r="AK40" s="231"/>
      <c r="AL40" s="231"/>
      <c r="AM40" s="231"/>
      <c r="AN40" s="777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31"/>
      <c r="AW40" s="231"/>
      <c r="AX40" s="460"/>
      <c r="AY40" s="641">
        <v>525.5</v>
      </c>
      <c r="AZ40" s="410">
        <v>531.29999999999995</v>
      </c>
      <c r="BA40" s="410">
        <f t="shared" si="18"/>
        <v>531.29999999999995</v>
      </c>
      <c r="BB40" s="410"/>
      <c r="BC40" s="231">
        <v>376.3</v>
      </c>
      <c r="BD40" s="231">
        <f t="shared" si="14"/>
        <v>376.3</v>
      </c>
      <c r="BE40" s="231"/>
      <c r="BF40" s="231">
        <f t="shared" ref="BF40:BF46" si="51">BC40-AZ40</f>
        <v>-154.99999999999994</v>
      </c>
      <c r="BG40" s="231">
        <f t="shared" ref="BG40:BG46" si="52">IF(AZ40&lt;&gt;0,IF(BC40/AZ40*100&lt;0,"&lt;0",IF(BC40/AZ40*100&gt;200,"&gt;200",BC40/AZ40*100))," ")</f>
        <v>70.826275174101269</v>
      </c>
      <c r="BH40" s="731">
        <v>324.89999999999998</v>
      </c>
      <c r="BI40" s="28">
        <f t="shared" si="36"/>
        <v>51.400000000000034</v>
      </c>
      <c r="BJ40" s="146">
        <f t="shared" si="37"/>
        <v>115.82025238534935</v>
      </c>
      <c r="BK40" s="2"/>
      <c r="BL40" s="809">
        <f t="shared" si="15"/>
        <v>53.6</v>
      </c>
      <c r="BM40" s="809">
        <f t="shared" si="16"/>
        <v>0.9</v>
      </c>
      <c r="BN40" s="796">
        <v>0.9</v>
      </c>
      <c r="BO40" s="796"/>
      <c r="BP40" s="796"/>
      <c r="BQ40" s="79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448.3</v>
      </c>
      <c r="D41" s="428">
        <f t="shared" si="46"/>
        <v>448.40000000000003</v>
      </c>
      <c r="E41" s="36">
        <f t="shared" si="42"/>
        <v>379.2</v>
      </c>
      <c r="F41" s="36">
        <f t="shared" si="32"/>
        <v>379.2</v>
      </c>
      <c r="G41" s="36">
        <f t="shared" si="33"/>
        <v>0</v>
      </c>
      <c r="H41" s="36">
        <f t="shared" si="3"/>
        <v>-69.200000000000045</v>
      </c>
      <c r="I41" s="36">
        <f t="shared" si="4"/>
        <v>84.567350579839413</v>
      </c>
      <c r="J41" s="813">
        <f t="shared" si="48"/>
        <v>323.40000000000003</v>
      </c>
      <c r="K41" s="29">
        <f t="shared" si="5"/>
        <v>55.799999999999955</v>
      </c>
      <c r="L41" s="164">
        <f t="shared" si="6"/>
        <v>117.25417439703152</v>
      </c>
      <c r="M41" s="428">
        <f>W41+AI41+AQ41</f>
        <v>416.3</v>
      </c>
      <c r="N41" s="428">
        <f t="shared" si="47"/>
        <v>416.3</v>
      </c>
      <c r="O41" s="36">
        <f t="shared" si="17"/>
        <v>352.4</v>
      </c>
      <c r="P41" s="36">
        <f t="shared" si="7"/>
        <v>352.4</v>
      </c>
      <c r="Q41" s="36">
        <f t="shared" si="8"/>
        <v>0</v>
      </c>
      <c r="R41" s="36">
        <f t="shared" si="0"/>
        <v>-63.900000000000034</v>
      </c>
      <c r="S41" s="36">
        <f t="shared" si="1"/>
        <v>84.650492433341327</v>
      </c>
      <c r="T41" s="817">
        <f t="shared" si="43"/>
        <v>300.8</v>
      </c>
      <c r="U41" s="79">
        <f t="shared" si="30"/>
        <v>51.599999999999966</v>
      </c>
      <c r="V41" s="697">
        <f t="shared" si="38"/>
        <v>117.15425531914892</v>
      </c>
      <c r="W41" s="851">
        <v>416.3</v>
      </c>
      <c r="X41" s="488">
        <v>416.3</v>
      </c>
      <c r="Y41" s="36">
        <f>X41-Z41</f>
        <v>416.3</v>
      </c>
      <c r="Z41" s="927"/>
      <c r="AA41" s="956">
        <v>352.4</v>
      </c>
      <c r="AB41" s="410">
        <f t="shared" si="9"/>
        <v>352.4</v>
      </c>
      <c r="AC41" s="231"/>
      <c r="AD41" s="36">
        <f t="shared" si="19"/>
        <v>-63.900000000000034</v>
      </c>
      <c r="AE41" s="36">
        <f t="shared" si="10"/>
        <v>84.650492433341327</v>
      </c>
      <c r="AF41" s="894">
        <v>300.8</v>
      </c>
      <c r="AG41" s="28">
        <f t="shared" si="49"/>
        <v>51.599999999999966</v>
      </c>
      <c r="AH41" s="151">
        <f t="shared" si="39"/>
        <v>117.15425531914892</v>
      </c>
      <c r="AI41" s="232"/>
      <c r="AJ41" s="410"/>
      <c r="AK41" s="231"/>
      <c r="AL41" s="231"/>
      <c r="AM41" s="231"/>
      <c r="AN41" s="777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31"/>
      <c r="AW41" s="231"/>
      <c r="AX41" s="460"/>
      <c r="AY41" s="641">
        <v>32</v>
      </c>
      <c r="AZ41" s="410">
        <v>32.1</v>
      </c>
      <c r="BA41" s="410">
        <f t="shared" si="18"/>
        <v>32.1</v>
      </c>
      <c r="BB41" s="410"/>
      <c r="BC41" s="231">
        <v>26.8</v>
      </c>
      <c r="BD41" s="231">
        <f t="shared" si="14"/>
        <v>26.8</v>
      </c>
      <c r="BE41" s="231"/>
      <c r="BF41" s="231">
        <f t="shared" si="51"/>
        <v>-5.3000000000000007</v>
      </c>
      <c r="BG41" s="231">
        <f t="shared" si="52"/>
        <v>83.489096573208727</v>
      </c>
      <c r="BH41" s="731">
        <v>22.6</v>
      </c>
      <c r="BI41" s="28">
        <f t="shared" si="36"/>
        <v>4.1999999999999993</v>
      </c>
      <c r="BJ41" s="146">
        <f t="shared" si="37"/>
        <v>118.58407079646018</v>
      </c>
      <c r="BK41" s="2"/>
      <c r="BL41" s="809">
        <f t="shared" si="15"/>
        <v>31.9</v>
      </c>
      <c r="BM41" s="809">
        <f t="shared" si="16"/>
        <v>27.4</v>
      </c>
      <c r="BN41" s="796">
        <v>27.4</v>
      </c>
      <c r="BO41" s="796"/>
      <c r="BP41" s="796"/>
      <c r="BQ41" s="75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1003.5</v>
      </c>
      <c r="D42" s="428">
        <f t="shared" si="46"/>
        <v>1003.5</v>
      </c>
      <c r="E42" s="36">
        <f t="shared" si="42"/>
        <v>821.80000000000007</v>
      </c>
      <c r="F42" s="36">
        <f t="shared" si="32"/>
        <v>821.80000000000007</v>
      </c>
      <c r="G42" s="36">
        <f t="shared" si="33"/>
        <v>0</v>
      </c>
      <c r="H42" s="36">
        <f t="shared" si="3"/>
        <v>-181.69999999999993</v>
      </c>
      <c r="I42" s="36">
        <f t="shared" si="4"/>
        <v>81.893373193821631</v>
      </c>
      <c r="J42" s="813">
        <f t="shared" si="48"/>
        <v>755.9</v>
      </c>
      <c r="K42" s="29">
        <f t="shared" si="5"/>
        <v>65.900000000000091</v>
      </c>
      <c r="L42" s="164">
        <f t="shared" si="6"/>
        <v>108.71808440269879</v>
      </c>
      <c r="M42" s="428">
        <f>W42+AI42+AQ42</f>
        <v>958.7</v>
      </c>
      <c r="N42" s="428">
        <f t="shared" si="47"/>
        <v>958.7</v>
      </c>
      <c r="O42" s="36">
        <f t="shared" si="17"/>
        <v>785.2</v>
      </c>
      <c r="P42" s="36">
        <f t="shared" si="7"/>
        <v>785.2</v>
      </c>
      <c r="Q42" s="36">
        <f t="shared" si="8"/>
        <v>0</v>
      </c>
      <c r="R42" s="36">
        <f t="shared" si="0"/>
        <v>-173.5</v>
      </c>
      <c r="S42" s="36">
        <f t="shared" si="1"/>
        <v>81.902576405549183</v>
      </c>
      <c r="T42" s="817">
        <f t="shared" si="43"/>
        <v>724.8</v>
      </c>
      <c r="U42" s="79">
        <f t="shared" si="30"/>
        <v>60.400000000000091</v>
      </c>
      <c r="V42" s="697">
        <f t="shared" si="38"/>
        <v>108.33333333333334</v>
      </c>
      <c r="W42" s="851">
        <v>958.7</v>
      </c>
      <c r="X42" s="488">
        <v>958.7</v>
      </c>
      <c r="Y42" s="36">
        <f>X42-Z42</f>
        <v>958.7</v>
      </c>
      <c r="Z42" s="927"/>
      <c r="AA42" s="956">
        <v>785.2</v>
      </c>
      <c r="AB42" s="410">
        <f t="shared" si="9"/>
        <v>785.2</v>
      </c>
      <c r="AC42" s="231"/>
      <c r="AD42" s="36">
        <f t="shared" si="19"/>
        <v>-173.5</v>
      </c>
      <c r="AE42" s="36">
        <f t="shared" si="10"/>
        <v>81.902576405549183</v>
      </c>
      <c r="AF42" s="894">
        <v>724.8</v>
      </c>
      <c r="AG42" s="28">
        <f t="shared" si="49"/>
        <v>60.400000000000091</v>
      </c>
      <c r="AH42" s="151">
        <f t="shared" si="39"/>
        <v>108.33333333333334</v>
      </c>
      <c r="AI42" s="232"/>
      <c r="AJ42" s="410"/>
      <c r="AK42" s="231"/>
      <c r="AL42" s="231"/>
      <c r="AM42" s="231"/>
      <c r="AN42" s="777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31"/>
      <c r="AW42" s="231"/>
      <c r="AX42" s="460"/>
      <c r="AY42" s="641">
        <v>44.8</v>
      </c>
      <c r="AZ42" s="410">
        <v>44.8</v>
      </c>
      <c r="BA42" s="410">
        <f t="shared" si="18"/>
        <v>44.8</v>
      </c>
      <c r="BB42" s="410"/>
      <c r="BC42" s="231">
        <v>36.6</v>
      </c>
      <c r="BD42" s="231">
        <f t="shared" si="14"/>
        <v>36.6</v>
      </c>
      <c r="BE42" s="231"/>
      <c r="BF42" s="231">
        <f t="shared" si="51"/>
        <v>-8.1999999999999957</v>
      </c>
      <c r="BG42" s="231">
        <f t="shared" si="52"/>
        <v>81.696428571428584</v>
      </c>
      <c r="BH42" s="731">
        <v>31.1</v>
      </c>
      <c r="BI42" s="28">
        <f t="shared" si="36"/>
        <v>5.5</v>
      </c>
      <c r="BJ42" s="146">
        <f t="shared" si="37"/>
        <v>117.68488745980707</v>
      </c>
      <c r="BK42" s="2"/>
      <c r="BL42" s="809">
        <f t="shared" si="15"/>
        <v>40.1</v>
      </c>
      <c r="BM42" s="809">
        <f t="shared" si="16"/>
        <v>22.8</v>
      </c>
      <c r="BN42" s="796">
        <v>22.8</v>
      </c>
      <c r="BO42" s="796"/>
      <c r="BP42" s="796"/>
      <c r="BQ42" s="79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2034.5</v>
      </c>
      <c r="E43" s="28">
        <f t="shared" si="42"/>
        <v>1615.7</v>
      </c>
      <c r="F43" s="28">
        <f t="shared" si="32"/>
        <v>1615.7</v>
      </c>
      <c r="G43" s="28">
        <f t="shared" si="33"/>
        <v>0</v>
      </c>
      <c r="H43" s="28">
        <f t="shared" si="3"/>
        <v>-418.79999999999995</v>
      </c>
      <c r="I43" s="28">
        <f t="shared" si="4"/>
        <v>79.415089702629643</v>
      </c>
      <c r="J43" s="813">
        <f t="shared" si="48"/>
        <v>1226.8</v>
      </c>
      <c r="K43" s="29">
        <f t="shared" si="5"/>
        <v>388.90000000000009</v>
      </c>
      <c r="L43" s="164">
        <f t="shared" si="6"/>
        <v>131.70035865666776</v>
      </c>
      <c r="M43" s="357">
        <f>W43+AI43+AQ43</f>
        <v>2034.5</v>
      </c>
      <c r="N43" s="357">
        <f t="shared" si="47"/>
        <v>2034.5</v>
      </c>
      <c r="O43" s="28">
        <f t="shared" si="17"/>
        <v>1615.7</v>
      </c>
      <c r="P43" s="28">
        <f t="shared" si="7"/>
        <v>1615.7</v>
      </c>
      <c r="Q43" s="28">
        <f t="shared" si="8"/>
        <v>0</v>
      </c>
      <c r="R43" s="28">
        <f t="shared" si="0"/>
        <v>-418.79999999999995</v>
      </c>
      <c r="S43" s="28">
        <f t="shared" si="1"/>
        <v>79.415089702629643</v>
      </c>
      <c r="T43" s="813">
        <f t="shared" ref="T43:T73" si="53">AF43+AN43+AV43</f>
        <v>1226.8</v>
      </c>
      <c r="U43" s="79">
        <f t="shared" si="30"/>
        <v>388.90000000000009</v>
      </c>
      <c r="V43" s="675">
        <f t="shared" ref="V43:V73" si="54">IF(T43&lt;&gt;0,IF(O43/T43*100&lt;0,"&lt;0",IF(O43/T43*100&gt;200,"&gt;200",O43/T43*100))," ")</f>
        <v>131.70035865666776</v>
      </c>
      <c r="W43" s="847">
        <f>W45+W46</f>
        <v>2034.5</v>
      </c>
      <c r="X43" s="379">
        <f>X45+X46</f>
        <v>2034.5</v>
      </c>
      <c r="Y43" s="379">
        <f>Y45+Y46</f>
        <v>2034.5</v>
      </c>
      <c r="Z43" s="379">
        <f>Z45+Z46</f>
        <v>0</v>
      </c>
      <c r="AA43" s="379">
        <f>AA45+AA46</f>
        <v>1615.7</v>
      </c>
      <c r="AB43" s="357">
        <f t="shared" si="9"/>
        <v>1615.7</v>
      </c>
      <c r="AC43" s="28">
        <f>AC45+AC46</f>
        <v>0</v>
      </c>
      <c r="AD43" s="28">
        <f t="shared" si="19"/>
        <v>-418.79999999999995</v>
      </c>
      <c r="AE43" s="28">
        <f t="shared" si="10"/>
        <v>79.415089702629643</v>
      </c>
      <c r="AF43" s="891">
        <f>AF45+AF46</f>
        <v>1226.8</v>
      </c>
      <c r="AG43" s="28">
        <f t="shared" si="49"/>
        <v>388.90000000000009</v>
      </c>
      <c r="AH43" s="146">
        <f>IF(AF43&lt;&gt;0,IF(AA43/AF43*100&lt;0,"&lt;0",IF(AA43/AF43*100&gt;200,"&gt;200",AA43/AF43*100))," ")</f>
        <v>131.70035865666776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3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8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8"/>
      <c r="BI43" s="28">
        <f t="shared" ref="BI43:BI70" si="55">BC43-BH43</f>
        <v>0</v>
      </c>
      <c r="BJ43" s="146" t="str">
        <f t="shared" si="37"/>
        <v xml:space="preserve"> </v>
      </c>
      <c r="BL43" s="809">
        <f t="shared" si="15"/>
        <v>67.699999999999989</v>
      </c>
      <c r="BM43" s="809">
        <f t="shared" si="16"/>
        <v>67.699999999999989</v>
      </c>
      <c r="BN43" s="750">
        <v>67.699999999999989</v>
      </c>
      <c r="BO43" s="796"/>
      <c r="BP43" s="796"/>
      <c r="BQ43" s="796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3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3"/>
      <c r="U44" s="79">
        <f t="shared" si="30"/>
        <v>0</v>
      </c>
      <c r="V44" s="675" t="str">
        <f t="shared" si="54"/>
        <v xml:space="preserve"> </v>
      </c>
      <c r="W44" s="847"/>
      <c r="X44" s="379"/>
      <c r="Y44" s="28"/>
      <c r="Z44" s="544"/>
      <c r="AA44" s="953"/>
      <c r="AB44" s="357"/>
      <c r="AC44" s="28"/>
      <c r="AD44" s="28"/>
      <c r="AE44" s="28"/>
      <c r="AF44" s="891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3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8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8"/>
      <c r="BI44" s="28"/>
      <c r="BJ44" s="146" t="str">
        <f t="shared" si="37"/>
        <v xml:space="preserve"> </v>
      </c>
      <c r="BL44" s="809">
        <f t="shared" si="15"/>
        <v>0</v>
      </c>
      <c r="BM44" s="809">
        <f t="shared" si="16"/>
        <v>0</v>
      </c>
      <c r="BN44" s="796"/>
      <c r="BO44" s="796"/>
      <c r="BP44" s="796"/>
      <c r="BQ44" s="796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1382.7</v>
      </c>
      <c r="E45" s="28">
        <f t="shared" ref="E45:E52" si="58">O45+BC45</f>
        <v>1102.7</v>
      </c>
      <c r="F45" s="28">
        <f t="shared" si="32"/>
        <v>1102.7</v>
      </c>
      <c r="G45" s="28">
        <f t="shared" si="33"/>
        <v>0</v>
      </c>
      <c r="H45" s="28">
        <f t="shared" si="3"/>
        <v>-280</v>
      </c>
      <c r="I45" s="28">
        <f t="shared" si="4"/>
        <v>79.749764952628908</v>
      </c>
      <c r="J45" s="813">
        <f t="shared" si="48"/>
        <v>841</v>
      </c>
      <c r="K45" s="29">
        <f t="shared" si="5"/>
        <v>261.70000000000005</v>
      </c>
      <c r="L45" s="164">
        <f t="shared" si="6"/>
        <v>131.11771700356718</v>
      </c>
      <c r="M45" s="357">
        <f t="shared" ref="M45:M54" si="59">W45+AI45+AQ45</f>
        <v>1382.7</v>
      </c>
      <c r="N45" s="357">
        <f t="shared" ref="N45:N54" si="60">X45+AJ45+AR45</f>
        <v>1382.7</v>
      </c>
      <c r="O45" s="28">
        <f t="shared" si="17"/>
        <v>1102.7</v>
      </c>
      <c r="P45" s="28">
        <f t="shared" si="7"/>
        <v>1102.7</v>
      </c>
      <c r="Q45" s="28">
        <f t="shared" si="8"/>
        <v>0</v>
      </c>
      <c r="R45" s="28">
        <f t="shared" si="0"/>
        <v>-280</v>
      </c>
      <c r="S45" s="28">
        <f t="shared" si="1"/>
        <v>79.749764952628908</v>
      </c>
      <c r="T45" s="813">
        <f t="shared" si="53"/>
        <v>841</v>
      </c>
      <c r="U45" s="79">
        <f t="shared" si="30"/>
        <v>261.70000000000005</v>
      </c>
      <c r="V45" s="675">
        <f t="shared" si="54"/>
        <v>131.11771700356718</v>
      </c>
      <c r="W45" s="847">
        <v>1382.7</v>
      </c>
      <c r="X45" s="379">
        <v>1382.7</v>
      </c>
      <c r="Y45" s="28">
        <f t="shared" ref="Y45:Y54" si="61">X45-Z45</f>
        <v>1382.7</v>
      </c>
      <c r="Z45" s="544"/>
      <c r="AA45" s="953">
        <v>1102.7</v>
      </c>
      <c r="AB45" s="357">
        <f t="shared" si="9"/>
        <v>1102.7</v>
      </c>
      <c r="AC45" s="28"/>
      <c r="AD45" s="28">
        <f t="shared" si="19"/>
        <v>-280</v>
      </c>
      <c r="AE45" s="28">
        <f t="shared" si="10"/>
        <v>79.749764952628908</v>
      </c>
      <c r="AF45" s="891">
        <v>841</v>
      </c>
      <c r="AG45" s="28">
        <f t="shared" si="49"/>
        <v>261.70000000000005</v>
      </c>
      <c r="AH45" s="146">
        <f t="shared" si="56"/>
        <v>131.11771700356718</v>
      </c>
      <c r="AI45" s="145"/>
      <c r="AJ45" s="357"/>
      <c r="AK45" s="28"/>
      <c r="AL45" s="28"/>
      <c r="AM45" s="28"/>
      <c r="AN45" s="773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8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8"/>
      <c r="BI45" s="28"/>
      <c r="BJ45" s="146" t="str">
        <f t="shared" si="37"/>
        <v xml:space="preserve"> </v>
      </c>
      <c r="BL45" s="809">
        <f t="shared" si="15"/>
        <v>48.8</v>
      </c>
      <c r="BM45" s="809">
        <f t="shared" si="16"/>
        <v>48.8</v>
      </c>
      <c r="BN45" s="796">
        <v>48.8</v>
      </c>
      <c r="BO45" s="796"/>
      <c r="BP45" s="796"/>
      <c r="BQ45" s="796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651.79999999999995</v>
      </c>
      <c r="E46" s="28">
        <f t="shared" si="58"/>
        <v>513</v>
      </c>
      <c r="F46" s="28">
        <f t="shared" si="32"/>
        <v>513</v>
      </c>
      <c r="G46" s="28">
        <f t="shared" si="33"/>
        <v>0</v>
      </c>
      <c r="H46" s="28">
        <f t="shared" si="3"/>
        <v>-138.79999999999995</v>
      </c>
      <c r="I46" s="28">
        <f t="shared" si="4"/>
        <v>78.705124271248849</v>
      </c>
      <c r="J46" s="813">
        <f t="shared" si="48"/>
        <v>385.8</v>
      </c>
      <c r="K46" s="29">
        <f t="shared" si="5"/>
        <v>127.19999999999999</v>
      </c>
      <c r="L46" s="164">
        <f t="shared" si="6"/>
        <v>132.97045101088648</v>
      </c>
      <c r="M46" s="357">
        <f t="shared" si="59"/>
        <v>651.79999999999995</v>
      </c>
      <c r="N46" s="357">
        <f t="shared" si="60"/>
        <v>651.79999999999995</v>
      </c>
      <c r="O46" s="28">
        <f t="shared" si="17"/>
        <v>513</v>
      </c>
      <c r="P46" s="28">
        <f t="shared" si="7"/>
        <v>513</v>
      </c>
      <c r="Q46" s="28">
        <f t="shared" si="8"/>
        <v>0</v>
      </c>
      <c r="R46" s="28">
        <f t="shared" si="0"/>
        <v>-138.79999999999995</v>
      </c>
      <c r="S46" s="28">
        <f t="shared" si="1"/>
        <v>78.705124271248849</v>
      </c>
      <c r="T46" s="813">
        <f t="shared" si="53"/>
        <v>385.8</v>
      </c>
      <c r="U46" s="79">
        <f t="shared" si="30"/>
        <v>127.19999999999999</v>
      </c>
      <c r="V46" s="675">
        <f t="shared" si="54"/>
        <v>132.97045101088648</v>
      </c>
      <c r="W46" s="847">
        <v>651.79999999999995</v>
      </c>
      <c r="X46" s="379">
        <v>651.79999999999995</v>
      </c>
      <c r="Y46" s="28">
        <f t="shared" si="61"/>
        <v>651.79999999999995</v>
      </c>
      <c r="Z46" s="544"/>
      <c r="AA46" s="953">
        <v>513</v>
      </c>
      <c r="AB46" s="357">
        <f t="shared" si="9"/>
        <v>513</v>
      </c>
      <c r="AC46" s="28"/>
      <c r="AD46" s="28">
        <f t="shared" si="19"/>
        <v>-138.79999999999995</v>
      </c>
      <c r="AE46" s="28">
        <f t="shared" si="10"/>
        <v>78.705124271248849</v>
      </c>
      <c r="AF46" s="891">
        <v>385.8</v>
      </c>
      <c r="AG46" s="28">
        <f t="shared" si="49"/>
        <v>127.19999999999999</v>
      </c>
      <c r="AH46" s="146">
        <f t="shared" si="56"/>
        <v>132.97045101088648</v>
      </c>
      <c r="AI46" s="145"/>
      <c r="AJ46" s="357"/>
      <c r="AK46" s="28"/>
      <c r="AL46" s="28"/>
      <c r="AM46" s="28"/>
      <c r="AN46" s="773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8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8"/>
      <c r="BI46" s="28"/>
      <c r="BJ46" s="146" t="str">
        <f t="shared" si="37"/>
        <v xml:space="preserve"> </v>
      </c>
      <c r="BL46" s="809">
        <f t="shared" si="15"/>
        <v>18.899999999999999</v>
      </c>
      <c r="BM46" s="809">
        <f t="shared" si="16"/>
        <v>18.899999999999999</v>
      </c>
      <c r="BN46" s="750">
        <v>18.899999999999999</v>
      </c>
      <c r="BO46" s="796"/>
      <c r="BP46" s="796"/>
      <c r="BQ46" s="796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20285.5</v>
      </c>
      <c r="E47" s="341">
        <f t="shared" si="58"/>
        <v>15816.1</v>
      </c>
      <c r="F47" s="341">
        <f t="shared" si="32"/>
        <v>15816.1</v>
      </c>
      <c r="G47" s="341">
        <f t="shared" si="33"/>
        <v>0</v>
      </c>
      <c r="H47" s="341">
        <f t="shared" si="3"/>
        <v>-4469.3999999999996</v>
      </c>
      <c r="I47" s="341">
        <f t="shared" si="4"/>
        <v>77.967513741342344</v>
      </c>
      <c r="J47" s="812">
        <f t="shared" si="48"/>
        <v>13718</v>
      </c>
      <c r="K47" s="41">
        <f t="shared" si="5"/>
        <v>2098.1000000000004</v>
      </c>
      <c r="L47" s="207">
        <f t="shared" si="6"/>
        <v>115.29450357194926</v>
      </c>
      <c r="M47" s="429">
        <f t="shared" si="59"/>
        <v>20285.5</v>
      </c>
      <c r="N47" s="429">
        <f t="shared" si="60"/>
        <v>20285.5</v>
      </c>
      <c r="O47" s="341">
        <f t="shared" si="17"/>
        <v>15816.1</v>
      </c>
      <c r="P47" s="341">
        <f t="shared" si="7"/>
        <v>15816.1</v>
      </c>
      <c r="Q47" s="341">
        <f t="shared" si="8"/>
        <v>0</v>
      </c>
      <c r="R47" s="341">
        <f t="shared" si="0"/>
        <v>-4469.3999999999996</v>
      </c>
      <c r="S47" s="341">
        <f t="shared" si="1"/>
        <v>77.967513741342344</v>
      </c>
      <c r="T47" s="812">
        <f t="shared" si="53"/>
        <v>13718</v>
      </c>
      <c r="U47" s="85">
        <f t="shared" si="30"/>
        <v>2098.1000000000004</v>
      </c>
      <c r="V47" s="700">
        <f t="shared" si="54"/>
        <v>115.29450357194926</v>
      </c>
      <c r="W47" s="852">
        <f>W48+W49</f>
        <v>0</v>
      </c>
      <c r="X47" s="499">
        <f>X48+X49</f>
        <v>0</v>
      </c>
      <c r="Y47" s="341">
        <f t="shared" si="61"/>
        <v>0</v>
      </c>
      <c r="Z47" s="928">
        <f>Z48+Z49</f>
        <v>0</v>
      </c>
      <c r="AA47" s="958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90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15080.1</v>
      </c>
      <c r="AK47" s="341">
        <f>AK48+AK49</f>
        <v>11735.5</v>
      </c>
      <c r="AL47" s="341">
        <f t="shared" si="50"/>
        <v>-3344.6000000000004</v>
      </c>
      <c r="AM47" s="121">
        <f t="shared" ref="AM47:AM53" si="62">IF(AJ47&lt;&gt;0,IF(AK47/AJ47*100&lt;0,"&lt;0",IF(AK47/AJ47*100&gt;200,"&gt;200",AK47/AJ47*100))," ")</f>
        <v>77.82110198208234</v>
      </c>
      <c r="AN47" s="772">
        <f>AN48+AN49</f>
        <v>10167.4</v>
      </c>
      <c r="AO47" s="121">
        <f t="shared" ref="AO47:AO53" si="63">AK47-AN47</f>
        <v>1568.1000000000004</v>
      </c>
      <c r="AP47" s="710">
        <f t="shared" si="11"/>
        <v>115.42282196038317</v>
      </c>
      <c r="AQ47" s="429">
        <f>AQ48+AQ49</f>
        <v>5205.3999999999996</v>
      </c>
      <c r="AR47" s="429">
        <f>AR48+AR49</f>
        <v>5205.3999999999996</v>
      </c>
      <c r="AS47" s="341">
        <f>AS48+AS49</f>
        <v>4080.6</v>
      </c>
      <c r="AT47" s="341">
        <f>AS47-AR47</f>
        <v>-1124.7999999999997</v>
      </c>
      <c r="AU47" s="41">
        <f t="shared" si="12"/>
        <v>78.391670188650252</v>
      </c>
      <c r="AV47" s="727">
        <f>AV48+AV49</f>
        <v>3550.6</v>
      </c>
      <c r="AW47" s="341">
        <f t="shared" ref="AW47:AW56" si="64">AS47-AV47</f>
        <v>530</v>
      </c>
      <c r="AX47" s="461">
        <f t="shared" si="13"/>
        <v>114.9270545823241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7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9">
        <f t="shared" si="15"/>
        <v>798.2</v>
      </c>
      <c r="BM47" s="809">
        <f t="shared" si="16"/>
        <v>798.2</v>
      </c>
      <c r="BN47" s="796">
        <v>0</v>
      </c>
      <c r="BO47" s="750">
        <v>600.4</v>
      </c>
      <c r="BP47" s="796">
        <v>197.8</v>
      </c>
      <c r="BQ47" s="796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15080.1</v>
      </c>
      <c r="E48" s="28">
        <f t="shared" si="58"/>
        <v>11735.5</v>
      </c>
      <c r="F48" s="28">
        <f t="shared" si="32"/>
        <v>11735.5</v>
      </c>
      <c r="G48" s="28">
        <f t="shared" si="33"/>
        <v>0</v>
      </c>
      <c r="H48" s="28">
        <f t="shared" si="3"/>
        <v>-3344.6000000000004</v>
      </c>
      <c r="I48" s="28">
        <f t="shared" si="4"/>
        <v>77.82110198208234</v>
      </c>
      <c r="J48" s="818">
        <f t="shared" si="48"/>
        <v>10167.4</v>
      </c>
      <c r="K48" s="39">
        <f t="shared" si="5"/>
        <v>1568.1000000000004</v>
      </c>
      <c r="L48" s="206">
        <f t="shared" si="6"/>
        <v>115.42282196038317</v>
      </c>
      <c r="M48" s="357">
        <f t="shared" si="59"/>
        <v>15080.1</v>
      </c>
      <c r="N48" s="357">
        <f t="shared" si="60"/>
        <v>15080.1</v>
      </c>
      <c r="O48" s="28">
        <f t="shared" si="17"/>
        <v>11735.5</v>
      </c>
      <c r="P48" s="28">
        <f t="shared" si="7"/>
        <v>11735.5</v>
      </c>
      <c r="Q48" s="28">
        <f t="shared" si="8"/>
        <v>0</v>
      </c>
      <c r="R48" s="28">
        <f t="shared" si="0"/>
        <v>-3344.6000000000004</v>
      </c>
      <c r="S48" s="28">
        <f t="shared" si="1"/>
        <v>77.82110198208234</v>
      </c>
      <c r="T48" s="818">
        <f t="shared" si="53"/>
        <v>10167.4</v>
      </c>
      <c r="U48" s="84">
        <f t="shared" si="30"/>
        <v>1568.1000000000004</v>
      </c>
      <c r="V48" s="699">
        <f t="shared" si="54"/>
        <v>115.42282196038317</v>
      </c>
      <c r="W48" s="847"/>
      <c r="X48" s="379"/>
      <c r="Y48" s="28">
        <f t="shared" si="61"/>
        <v>0</v>
      </c>
      <c r="Z48" s="544"/>
      <c r="AA48" s="953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91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15080.1</v>
      </c>
      <c r="AK48" s="43">
        <v>11735.5</v>
      </c>
      <c r="AL48" s="28">
        <f t="shared" si="50"/>
        <v>-3344.6000000000004</v>
      </c>
      <c r="AM48" s="28">
        <f t="shared" si="62"/>
        <v>77.82110198208234</v>
      </c>
      <c r="AN48" s="778">
        <v>10167.4</v>
      </c>
      <c r="AO48" s="28">
        <f t="shared" si="63"/>
        <v>1568.1000000000004</v>
      </c>
      <c r="AP48" s="710">
        <f t="shared" si="11"/>
        <v>115.42282196038317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8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8"/>
      <c r="BI48" s="28">
        <f t="shared" si="55"/>
        <v>0</v>
      </c>
      <c r="BJ48" s="146" t="str">
        <f t="shared" si="37"/>
        <v xml:space="preserve"> </v>
      </c>
      <c r="BL48" s="809">
        <f t="shared" si="15"/>
        <v>600.4</v>
      </c>
      <c r="BM48" s="809">
        <f t="shared" si="16"/>
        <v>600.4</v>
      </c>
      <c r="BN48" s="798"/>
      <c r="BO48" s="752">
        <v>600.4</v>
      </c>
      <c r="BP48" s="798"/>
      <c r="BQ48" s="796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5205.3999999999996</v>
      </c>
      <c r="E49" s="28">
        <f t="shared" si="58"/>
        <v>4080.6</v>
      </c>
      <c r="F49" s="28">
        <f t="shared" si="32"/>
        <v>4080.6</v>
      </c>
      <c r="G49" s="28">
        <f t="shared" si="33"/>
        <v>0</v>
      </c>
      <c r="H49" s="28">
        <f t="shared" si="3"/>
        <v>-1124.7999999999997</v>
      </c>
      <c r="I49" s="28">
        <f t="shared" si="4"/>
        <v>78.391670188650252</v>
      </c>
      <c r="J49" s="818">
        <f t="shared" si="48"/>
        <v>3550.6</v>
      </c>
      <c r="K49" s="39">
        <f t="shared" si="5"/>
        <v>530</v>
      </c>
      <c r="L49" s="206">
        <f t="shared" si="6"/>
        <v>114.9270545823241</v>
      </c>
      <c r="M49" s="357">
        <f t="shared" si="59"/>
        <v>5205.3999999999996</v>
      </c>
      <c r="N49" s="357">
        <f t="shared" si="60"/>
        <v>5205.3999999999996</v>
      </c>
      <c r="O49" s="28">
        <f t="shared" si="17"/>
        <v>4080.6</v>
      </c>
      <c r="P49" s="28">
        <f t="shared" si="7"/>
        <v>4080.6</v>
      </c>
      <c r="Q49" s="28">
        <f t="shared" si="8"/>
        <v>0</v>
      </c>
      <c r="R49" s="28">
        <f t="shared" si="0"/>
        <v>-1124.7999999999997</v>
      </c>
      <c r="S49" s="28">
        <f t="shared" si="1"/>
        <v>78.391670188650252</v>
      </c>
      <c r="T49" s="818">
        <f t="shared" si="53"/>
        <v>3550.6</v>
      </c>
      <c r="U49" s="84">
        <f t="shared" si="30"/>
        <v>530</v>
      </c>
      <c r="V49" s="699">
        <f t="shared" si="54"/>
        <v>114.9270545823241</v>
      </c>
      <c r="W49" s="847"/>
      <c r="X49" s="379"/>
      <c r="Y49" s="28">
        <f t="shared" si="61"/>
        <v>0</v>
      </c>
      <c r="Z49" s="544"/>
      <c r="AA49" s="953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91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3"/>
      <c r="AO49" s="28">
        <f t="shared" si="63"/>
        <v>0</v>
      </c>
      <c r="AP49" s="710" t="str">
        <f t="shared" si="11"/>
        <v xml:space="preserve"> </v>
      </c>
      <c r="AQ49" s="545">
        <v>5205.3999999999996</v>
      </c>
      <c r="AR49" s="507">
        <v>5205.3999999999996</v>
      </c>
      <c r="AS49" s="43">
        <v>4080.6</v>
      </c>
      <c r="AT49" s="28">
        <v>1331.1</v>
      </c>
      <c r="AU49" s="39">
        <f t="shared" si="12"/>
        <v>78.391670188650252</v>
      </c>
      <c r="AV49" s="759">
        <v>3550.6</v>
      </c>
      <c r="AW49" s="28">
        <f t="shared" si="64"/>
        <v>530</v>
      </c>
      <c r="AX49" s="459">
        <f t="shared" si="13"/>
        <v>114.9270545823241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8"/>
      <c r="BI49" s="28">
        <f t="shared" si="55"/>
        <v>0</v>
      </c>
      <c r="BJ49" s="146" t="str">
        <f t="shared" si="37"/>
        <v xml:space="preserve"> </v>
      </c>
      <c r="BL49" s="809">
        <f t="shared" si="15"/>
        <v>197.8</v>
      </c>
      <c r="BM49" s="809">
        <f t="shared" si="16"/>
        <v>197.8</v>
      </c>
      <c r="BN49" s="796"/>
      <c r="BO49" s="796"/>
      <c r="BP49" s="796">
        <v>197.8</v>
      </c>
      <c r="BQ49" s="798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1206.3000000000002</v>
      </c>
      <c r="E50" s="25">
        <f t="shared" si="58"/>
        <v>315</v>
      </c>
      <c r="F50" s="25">
        <f t="shared" si="32"/>
        <v>60.800000000000011</v>
      </c>
      <c r="G50" s="25">
        <f t="shared" si="33"/>
        <v>254.2</v>
      </c>
      <c r="H50" s="25">
        <f t="shared" si="3"/>
        <v>-891.30000000000018</v>
      </c>
      <c r="I50" s="25">
        <f t="shared" si="4"/>
        <v>26.112907237005718</v>
      </c>
      <c r="J50" s="812">
        <f t="shared" si="48"/>
        <v>343.8</v>
      </c>
      <c r="K50" s="26">
        <f t="shared" si="5"/>
        <v>-28.800000000000011</v>
      </c>
      <c r="L50" s="201">
        <f t="shared" si="6"/>
        <v>91.623036649214669</v>
      </c>
      <c r="M50" s="425">
        <f t="shared" si="59"/>
        <v>1110.9000000000001</v>
      </c>
      <c r="N50" s="425">
        <f t="shared" si="60"/>
        <v>1122.6000000000001</v>
      </c>
      <c r="O50" s="25">
        <f t="shared" si="17"/>
        <v>231.20000000000002</v>
      </c>
      <c r="P50" s="25">
        <f t="shared" si="7"/>
        <v>60.700000000000017</v>
      </c>
      <c r="Q50" s="25">
        <f t="shared" si="8"/>
        <v>170.5</v>
      </c>
      <c r="R50" s="25">
        <f t="shared" si="0"/>
        <v>-891.40000000000009</v>
      </c>
      <c r="S50" s="25">
        <f t="shared" si="1"/>
        <v>20.59504721182968</v>
      </c>
      <c r="T50" s="812">
        <f t="shared" si="53"/>
        <v>326.60000000000002</v>
      </c>
      <c r="U50" s="78">
        <f t="shared" si="30"/>
        <v>-95.4</v>
      </c>
      <c r="V50" s="694">
        <f t="shared" si="54"/>
        <v>70.789957134109002</v>
      </c>
      <c r="W50" s="846">
        <f>W51+W52</f>
        <v>1110.9000000000001</v>
      </c>
      <c r="X50" s="496">
        <f>X51+X52</f>
        <v>1122.6000000000001</v>
      </c>
      <c r="Y50" s="25">
        <f t="shared" si="61"/>
        <v>457.40000000000009</v>
      </c>
      <c r="Z50" s="923">
        <f>Z51+Z52</f>
        <v>665.2</v>
      </c>
      <c r="AA50" s="952">
        <f>AA51+AA52</f>
        <v>231.20000000000002</v>
      </c>
      <c r="AB50" s="425">
        <f t="shared" si="9"/>
        <v>60.700000000000017</v>
      </c>
      <c r="AC50" s="25">
        <f>AC51+AC52</f>
        <v>170.5</v>
      </c>
      <c r="AD50" s="25">
        <f t="shared" si="19"/>
        <v>-891.40000000000009</v>
      </c>
      <c r="AE50" s="25">
        <f t="shared" si="10"/>
        <v>20.59504721182968</v>
      </c>
      <c r="AF50" s="890">
        <f>AF51+AF52</f>
        <v>326.60000000000002</v>
      </c>
      <c r="AG50" s="44">
        <f t="shared" si="49"/>
        <v>-95.4</v>
      </c>
      <c r="AH50" s="146">
        <f t="shared" si="56"/>
        <v>70.789957134109002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9">
        <f>AN51+AN52</f>
        <v>0</v>
      </c>
      <c r="AO50" s="121">
        <f t="shared" si="63"/>
        <v>0</v>
      </c>
      <c r="AP50" s="710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60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83.7</v>
      </c>
      <c r="BA50" s="425">
        <f t="shared" si="18"/>
        <v>0.20000000000000284</v>
      </c>
      <c r="BB50" s="425">
        <f>BB51+BB52</f>
        <v>83.5</v>
      </c>
      <c r="BC50" s="25">
        <f>BC51+BC52</f>
        <v>83.8</v>
      </c>
      <c r="BD50" s="25">
        <f t="shared" si="14"/>
        <v>9.9999999999994316E-2</v>
      </c>
      <c r="BE50" s="25">
        <f>BE51+BE52</f>
        <v>83.7</v>
      </c>
      <c r="BF50" s="50">
        <f>BC50-AZ50</f>
        <v>9.9999999999994316E-2</v>
      </c>
      <c r="BG50" s="50">
        <f t="shared" si="65"/>
        <v>100.11947431302268</v>
      </c>
      <c r="BH50" s="727">
        <f>BH51+BH52</f>
        <v>17.2</v>
      </c>
      <c r="BI50" s="25">
        <f t="shared" si="55"/>
        <v>66.599999999999994</v>
      </c>
      <c r="BJ50" s="146" t="str">
        <f t="shared" si="37"/>
        <v>&gt;200</v>
      </c>
      <c r="BK50" s="2"/>
      <c r="BL50" s="809">
        <f t="shared" si="15"/>
        <v>1.3</v>
      </c>
      <c r="BM50" s="809">
        <f t="shared" si="16"/>
        <v>0.3</v>
      </c>
      <c r="BN50" s="796">
        <v>0.3</v>
      </c>
      <c r="BO50" s="796">
        <v>0</v>
      </c>
      <c r="BP50" s="796">
        <v>0</v>
      </c>
      <c r="BQ50" s="750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106</v>
      </c>
      <c r="E51" s="28">
        <f t="shared" si="58"/>
        <v>20.599999999999998</v>
      </c>
      <c r="F51" s="28">
        <f t="shared" si="32"/>
        <v>0</v>
      </c>
      <c r="G51" s="28">
        <f t="shared" si="33"/>
        <v>20.599999999999998</v>
      </c>
      <c r="H51" s="28">
        <f t="shared" si="3"/>
        <v>-85.4</v>
      </c>
      <c r="I51" s="28">
        <f t="shared" si="4"/>
        <v>19.433962264150942</v>
      </c>
      <c r="J51" s="818">
        <f t="shared" si="48"/>
        <v>3.9</v>
      </c>
      <c r="K51" s="39">
        <f t="shared" si="5"/>
        <v>16.7</v>
      </c>
      <c r="L51" s="206" t="str">
        <f t="shared" si="6"/>
        <v>&gt;200</v>
      </c>
      <c r="M51" s="357">
        <f t="shared" si="59"/>
        <v>92.7</v>
      </c>
      <c r="N51" s="357">
        <f t="shared" si="60"/>
        <v>92.7</v>
      </c>
      <c r="O51" s="28">
        <f t="shared" si="17"/>
        <v>0.9</v>
      </c>
      <c r="P51" s="28">
        <f t="shared" si="7"/>
        <v>0</v>
      </c>
      <c r="Q51" s="28">
        <f t="shared" si="8"/>
        <v>0.9</v>
      </c>
      <c r="R51" s="28">
        <f t="shared" si="0"/>
        <v>-91.8</v>
      </c>
      <c r="S51" s="28">
        <f t="shared" si="1"/>
        <v>0.97087378640776689</v>
      </c>
      <c r="T51" s="818">
        <f t="shared" si="53"/>
        <v>1.5</v>
      </c>
      <c r="U51" s="84">
        <f t="shared" si="30"/>
        <v>-0.6</v>
      </c>
      <c r="V51" s="699">
        <f t="shared" si="54"/>
        <v>60</v>
      </c>
      <c r="W51" s="847">
        <v>92.7</v>
      </c>
      <c r="X51" s="379">
        <v>92.7</v>
      </c>
      <c r="Y51" s="28">
        <f t="shared" si="61"/>
        <v>0</v>
      </c>
      <c r="Z51" s="544">
        <v>92.7</v>
      </c>
      <c r="AA51" s="953">
        <v>0.9</v>
      </c>
      <c r="AB51" s="357">
        <f t="shared" si="9"/>
        <v>0</v>
      </c>
      <c r="AC51" s="28">
        <v>0.9</v>
      </c>
      <c r="AD51" s="28">
        <f t="shared" si="19"/>
        <v>-91.8</v>
      </c>
      <c r="AE51" s="28">
        <f t="shared" si="10"/>
        <v>0.97087378640776689</v>
      </c>
      <c r="AF51" s="891">
        <v>1.5</v>
      </c>
      <c r="AG51" s="28">
        <f t="shared" si="49"/>
        <v>-0.6</v>
      </c>
      <c r="AH51" s="146">
        <f t="shared" si="56"/>
        <v>60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3"/>
      <c r="AO51" s="28">
        <f t="shared" si="63"/>
        <v>0</v>
      </c>
      <c r="AP51" s="710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8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13.3</v>
      </c>
      <c r="BA51" s="357">
        <f t="shared" si="18"/>
        <v>0.20000000000000107</v>
      </c>
      <c r="BB51" s="357">
        <v>13.1</v>
      </c>
      <c r="BC51" s="28">
        <v>19.7</v>
      </c>
      <c r="BD51" s="28">
        <f t="shared" si="14"/>
        <v>0</v>
      </c>
      <c r="BE51" s="28">
        <v>19.7</v>
      </c>
      <c r="BF51" s="28">
        <f>BC51-AZ51</f>
        <v>6.3999999999999986</v>
      </c>
      <c r="BG51" s="28">
        <f t="shared" si="65"/>
        <v>148.12030075187971</v>
      </c>
      <c r="BH51" s="728">
        <v>2.4</v>
      </c>
      <c r="BI51" s="28">
        <f t="shared" si="55"/>
        <v>17.3</v>
      </c>
      <c r="BJ51" s="146" t="str">
        <f t="shared" si="37"/>
        <v>&gt;200</v>
      </c>
      <c r="BL51" s="809">
        <f t="shared" si="15"/>
        <v>0</v>
      </c>
      <c r="BM51" s="809">
        <f t="shared" si="16"/>
        <v>0</v>
      </c>
      <c r="BN51" s="798"/>
      <c r="BO51" s="798"/>
      <c r="BP51" s="798"/>
      <c r="BQ51" s="747"/>
    </row>
    <row r="52" spans="1:69" ht="23.25" customHeight="1" x14ac:dyDescent="0.25">
      <c r="A52" s="588" t="s">
        <v>51</v>
      </c>
      <c r="B52" s="566">
        <v>132</v>
      </c>
      <c r="C52" s="357">
        <f t="shared" si="57"/>
        <v>1037</v>
      </c>
      <c r="D52" s="357">
        <f t="shared" si="57"/>
        <v>1100.3000000000002</v>
      </c>
      <c r="E52" s="28">
        <f t="shared" si="58"/>
        <v>294.39999999999998</v>
      </c>
      <c r="F52" s="28">
        <f t="shared" si="32"/>
        <v>60.800000000000011</v>
      </c>
      <c r="G52" s="28">
        <f t="shared" si="33"/>
        <v>233.6</v>
      </c>
      <c r="H52" s="28">
        <f t="shared" si="3"/>
        <v>-805.9000000000002</v>
      </c>
      <c r="I52" s="28">
        <f t="shared" si="4"/>
        <v>26.75633918022357</v>
      </c>
      <c r="J52" s="819">
        <f t="shared" si="48"/>
        <v>339.90000000000003</v>
      </c>
      <c r="K52" s="39">
        <f t="shared" si="5"/>
        <v>-45.500000000000057</v>
      </c>
      <c r="L52" s="172">
        <f t="shared" si="6"/>
        <v>86.613709914680769</v>
      </c>
      <c r="M52" s="357">
        <f t="shared" si="59"/>
        <v>1018.2</v>
      </c>
      <c r="N52" s="357">
        <f t="shared" si="60"/>
        <v>1029.9000000000001</v>
      </c>
      <c r="O52" s="28">
        <f t="shared" si="17"/>
        <v>230.3</v>
      </c>
      <c r="P52" s="28">
        <f t="shared" si="7"/>
        <v>60.700000000000017</v>
      </c>
      <c r="Q52" s="28">
        <f t="shared" si="8"/>
        <v>169.6</v>
      </c>
      <c r="R52" s="28">
        <f t="shared" si="0"/>
        <v>-799.60000000000014</v>
      </c>
      <c r="S52" s="28">
        <f t="shared" si="1"/>
        <v>22.361394310127196</v>
      </c>
      <c r="T52" s="819">
        <f t="shared" si="53"/>
        <v>325.10000000000002</v>
      </c>
      <c r="U52" s="86">
        <f t="shared" si="30"/>
        <v>-94.800000000000011</v>
      </c>
      <c r="V52" s="682">
        <f t="shared" si="54"/>
        <v>70.839741617963696</v>
      </c>
      <c r="W52" s="847">
        <v>1018.2</v>
      </c>
      <c r="X52" s="379">
        <v>1029.9000000000001</v>
      </c>
      <c r="Y52" s="28">
        <f t="shared" si="61"/>
        <v>457.40000000000009</v>
      </c>
      <c r="Z52" s="544">
        <v>572.5</v>
      </c>
      <c r="AA52" s="953">
        <v>230.3</v>
      </c>
      <c r="AB52" s="357">
        <f t="shared" si="9"/>
        <v>60.700000000000017</v>
      </c>
      <c r="AC52" s="28">
        <v>169.6</v>
      </c>
      <c r="AD52" s="28">
        <f t="shared" si="19"/>
        <v>-799.60000000000014</v>
      </c>
      <c r="AE52" s="28">
        <f t="shared" si="10"/>
        <v>22.361394310127196</v>
      </c>
      <c r="AF52" s="891">
        <v>325.10000000000002</v>
      </c>
      <c r="AG52" s="28">
        <f t="shared" si="49"/>
        <v>-94.800000000000011</v>
      </c>
      <c r="AH52" s="146">
        <f t="shared" si="56"/>
        <v>70.839741617963696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3"/>
      <c r="AO52" s="28">
        <f t="shared" si="63"/>
        <v>0</v>
      </c>
      <c r="AP52" s="710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8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70.400000000000006</v>
      </c>
      <c r="BA52" s="357">
        <f t="shared" si="18"/>
        <v>0</v>
      </c>
      <c r="BB52" s="357">
        <v>70.400000000000006</v>
      </c>
      <c r="BC52" s="28">
        <v>64.099999999999994</v>
      </c>
      <c r="BD52" s="28">
        <f t="shared" si="14"/>
        <v>9.9999999999994316E-2</v>
      </c>
      <c r="BE52" s="28">
        <v>64</v>
      </c>
      <c r="BF52" s="28">
        <f t="shared" ref="BF52:BF63" si="66">BC52-AZ52</f>
        <v>-6.3000000000000114</v>
      </c>
      <c r="BG52" s="28">
        <f t="shared" si="65"/>
        <v>91.05113636363636</v>
      </c>
      <c r="BH52" s="728">
        <v>14.8</v>
      </c>
      <c r="BI52" s="28">
        <f t="shared" si="55"/>
        <v>49.3</v>
      </c>
      <c r="BJ52" s="146" t="str">
        <f t="shared" si="37"/>
        <v>&gt;200</v>
      </c>
      <c r="BL52" s="809">
        <f t="shared" si="15"/>
        <v>1.3</v>
      </c>
      <c r="BM52" s="809">
        <f t="shared" si="16"/>
        <v>0.3</v>
      </c>
      <c r="BN52" s="796">
        <v>0.3</v>
      </c>
      <c r="BO52" s="796"/>
      <c r="BP52" s="796"/>
      <c r="BQ52" s="752">
        <v>1</v>
      </c>
    </row>
    <row r="53" spans="1:69" s="8" customFormat="1" ht="23.25" customHeight="1" x14ac:dyDescent="0.25">
      <c r="A53" s="589" t="s">
        <v>40</v>
      </c>
      <c r="B53" s="562">
        <v>14</v>
      </c>
      <c r="C53" s="430">
        <f>M53+AY53-C57</f>
        <v>3148.3</v>
      </c>
      <c r="D53" s="430">
        <f>N53+AZ53-D57</f>
        <v>3253.6000000000004</v>
      </c>
      <c r="E53" s="430">
        <f>O53+BC53-E57</f>
        <v>2352.7000000000003</v>
      </c>
      <c r="F53" s="430">
        <f>P53+BD53-F57</f>
        <v>2348.8000000000002</v>
      </c>
      <c r="G53" s="50">
        <f t="shared" si="33"/>
        <v>3.9</v>
      </c>
      <c r="H53" s="50">
        <f t="shared" si="3"/>
        <v>-900.90000000000009</v>
      </c>
      <c r="I53" s="50">
        <f t="shared" si="4"/>
        <v>72.310671256454384</v>
      </c>
      <c r="J53" s="820">
        <f>T53+BH53-J57</f>
        <v>2131.5000000000005</v>
      </c>
      <c r="K53" s="39">
        <f t="shared" si="5"/>
        <v>221.19999999999982</v>
      </c>
      <c r="L53" s="208">
        <f t="shared" si="6"/>
        <v>110.37766830870277</v>
      </c>
      <c r="M53" s="430">
        <f t="shared" si="59"/>
        <v>2460</v>
      </c>
      <c r="N53" s="430">
        <f t="shared" si="60"/>
        <v>2467.9</v>
      </c>
      <c r="O53" s="50">
        <f t="shared" si="17"/>
        <v>1855.1000000000001</v>
      </c>
      <c r="P53" s="50">
        <f t="shared" si="7"/>
        <v>1851.2</v>
      </c>
      <c r="Q53" s="50">
        <f t="shared" si="8"/>
        <v>3.9</v>
      </c>
      <c r="R53" s="50">
        <f t="shared" si="0"/>
        <v>-612.79999999999995</v>
      </c>
      <c r="S53" s="50">
        <f t="shared" si="1"/>
        <v>75.16917217067143</v>
      </c>
      <c r="T53" s="820">
        <f t="shared" si="53"/>
        <v>1788.1000000000001</v>
      </c>
      <c r="U53" s="87">
        <f t="shared" si="30"/>
        <v>67</v>
      </c>
      <c r="V53" s="701">
        <f t="shared" si="54"/>
        <v>103.74699401599463</v>
      </c>
      <c r="W53" s="853">
        <f>W54+W60+W64+W65+W66</f>
        <v>2099</v>
      </c>
      <c r="X53" s="916">
        <f>X54+X60+X64+X65+X66+X67</f>
        <v>2106.9</v>
      </c>
      <c r="Y53" s="50">
        <f t="shared" si="61"/>
        <v>2105.5</v>
      </c>
      <c r="Z53" s="929">
        <f>Z54+Z60+Z64+Z65+Z66+Z67</f>
        <v>1.4</v>
      </c>
      <c r="AA53" s="959">
        <f>AA54+AA60+AA64+AA65+AA66</f>
        <v>1580.3000000000002</v>
      </c>
      <c r="AB53" s="430">
        <f t="shared" si="9"/>
        <v>1576.4</v>
      </c>
      <c r="AC53" s="50">
        <f>AC54+AC60+AC64+AC65+AC66</f>
        <v>3.9</v>
      </c>
      <c r="AD53" s="50">
        <f t="shared" si="19"/>
        <v>-526.59999999999991</v>
      </c>
      <c r="AE53" s="50">
        <f t="shared" si="10"/>
        <v>75.005932887180222</v>
      </c>
      <c r="AF53" s="895">
        <f>AF54+AF60+AF64+AF65+AF66</f>
        <v>1572.9</v>
      </c>
      <c r="AG53" s="50">
        <f t="shared" si="49"/>
        <v>7.4000000000000909</v>
      </c>
      <c r="AH53" s="146">
        <f t="shared" si="56"/>
        <v>100.47046856125628</v>
      </c>
      <c r="AI53" s="430">
        <f>AI54+AI60+AI64+AI65+AI66</f>
        <v>257.3</v>
      </c>
      <c r="AJ53" s="430">
        <f>AJ54+AJ60+AJ64+AJ65+AJ66</f>
        <v>257.3</v>
      </c>
      <c r="AK53" s="50">
        <f>AK54+AK60+AK64+AK65+AK66</f>
        <v>211.1</v>
      </c>
      <c r="AL53" s="50">
        <f>AL54+AL60+AL64+AL65+AL66</f>
        <v>-46.199999999999996</v>
      </c>
      <c r="AM53" s="50">
        <f t="shared" si="62"/>
        <v>82.044306257287204</v>
      </c>
      <c r="AN53" s="780">
        <f>AN54+AN60+AN64+AN65+AN66</f>
        <v>163.4</v>
      </c>
      <c r="AO53" s="28">
        <f t="shared" si="63"/>
        <v>47.699999999999989</v>
      </c>
      <c r="AP53" s="710">
        <f t="shared" si="11"/>
        <v>129.1921664626683</v>
      </c>
      <c r="AQ53" s="430">
        <f>AQ54+AQ60+AQ64+AQ65+AQ66</f>
        <v>103.69999999999999</v>
      </c>
      <c r="AR53" s="430">
        <f>AR54+AR60+AR64+AR65+AR66</f>
        <v>103.69999999999999</v>
      </c>
      <c r="AS53" s="50">
        <f>AS54+AS60+AS64+AS65+AS66</f>
        <v>63.699999999999996</v>
      </c>
      <c r="AT53" s="50">
        <f>AT54+AT60+AT64+AT65+AT66</f>
        <v>-40</v>
      </c>
      <c r="AU53" s="51">
        <f t="shared" si="12"/>
        <v>61.427193828351015</v>
      </c>
      <c r="AV53" s="732">
        <f>AV54+AV60+AV64+AV66</f>
        <v>51.8</v>
      </c>
      <c r="AW53" s="50">
        <f t="shared" si="64"/>
        <v>11.899999999999999</v>
      </c>
      <c r="AX53" s="464">
        <f t="shared" si="13"/>
        <v>122.97297297297298</v>
      </c>
      <c r="AY53" s="143">
        <f>AY54+AY60+AY64+AY65+AY66</f>
        <v>693.4</v>
      </c>
      <c r="AZ53" s="425">
        <f>AZ54+AZ60+AZ64+AZ65+AZ66</f>
        <v>790.80000000000007</v>
      </c>
      <c r="BA53" s="425">
        <f t="shared" si="18"/>
        <v>790.80000000000007</v>
      </c>
      <c r="BB53" s="425">
        <f>BB54+BB60+BB64+BB65+BB66</f>
        <v>0</v>
      </c>
      <c r="BC53" s="25">
        <f>BC54+BC60+BC64+BC65+BC66</f>
        <v>500.20000000000005</v>
      </c>
      <c r="BD53" s="25">
        <f t="shared" si="14"/>
        <v>500.20000000000005</v>
      </c>
      <c r="BE53" s="25">
        <f>BE54+BE60+BE64+BE65+BE66</f>
        <v>0</v>
      </c>
      <c r="BF53" s="50">
        <f t="shared" si="66"/>
        <v>-290.60000000000002</v>
      </c>
      <c r="BG53" s="25">
        <f t="shared" si="65"/>
        <v>63.25240263024785</v>
      </c>
      <c r="BH53" s="732">
        <f>BH54+BH60+BH64+BH65+BH66</f>
        <v>346.5</v>
      </c>
      <c r="BI53" s="50">
        <f t="shared" si="55"/>
        <v>153.70000000000005</v>
      </c>
      <c r="BJ53" s="146">
        <f t="shared" si="37"/>
        <v>144.35786435786437</v>
      </c>
      <c r="BK53" s="2"/>
      <c r="BL53" s="809">
        <f t="shared" si="15"/>
        <v>100.9</v>
      </c>
      <c r="BM53" s="809">
        <f t="shared" si="16"/>
        <v>84.3</v>
      </c>
      <c r="BN53" s="750">
        <v>83.5</v>
      </c>
      <c r="BO53" s="796">
        <v>0.5</v>
      </c>
      <c r="BP53" s="796">
        <v>0.30000000000000004</v>
      </c>
      <c r="BQ53" s="750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712.30000000000007</v>
      </c>
      <c r="D54" s="357">
        <f>N54+AZ54-D57</f>
        <v>723.90000000000009</v>
      </c>
      <c r="E54" s="357">
        <f>O54+BC54-E57</f>
        <v>330.3</v>
      </c>
      <c r="F54" s="28">
        <f>AB54+AK54+AS54+BD54-F57</f>
        <v>330.3</v>
      </c>
      <c r="G54" s="28">
        <f t="shared" si="33"/>
        <v>0</v>
      </c>
      <c r="H54" s="28">
        <f t="shared" si="3"/>
        <v>-393.60000000000008</v>
      </c>
      <c r="I54" s="28">
        <f t="shared" si="4"/>
        <v>45.627849150435139</v>
      </c>
      <c r="J54" s="818">
        <f>T54+BH54-J57</f>
        <v>586.00000000000011</v>
      </c>
      <c r="K54" s="39">
        <f t="shared" si="5"/>
        <v>-255.7000000000001</v>
      </c>
      <c r="L54" s="206">
        <f t="shared" si="6"/>
        <v>56.365187713310569</v>
      </c>
      <c r="M54" s="357">
        <f t="shared" si="59"/>
        <v>592.30000000000007</v>
      </c>
      <c r="N54" s="357">
        <f t="shared" si="60"/>
        <v>592.30000000000007</v>
      </c>
      <c r="O54" s="28">
        <f t="shared" si="17"/>
        <v>210.60000000000002</v>
      </c>
      <c r="P54" s="28">
        <f t="shared" si="7"/>
        <v>210.60000000000002</v>
      </c>
      <c r="Q54" s="28">
        <f t="shared" si="8"/>
        <v>0</v>
      </c>
      <c r="R54" s="28">
        <f t="shared" si="0"/>
        <v>-381.70000000000005</v>
      </c>
      <c r="S54" s="28">
        <f t="shared" si="1"/>
        <v>35.556305926050982</v>
      </c>
      <c r="T54" s="818">
        <f t="shared" si="53"/>
        <v>518.70000000000016</v>
      </c>
      <c r="U54" s="84">
        <f t="shared" si="30"/>
        <v>-308.10000000000014</v>
      </c>
      <c r="V54" s="699">
        <f t="shared" si="54"/>
        <v>40.60150375939849</v>
      </c>
      <c r="W54" s="847">
        <f>W56+W58+W59</f>
        <v>583.1</v>
      </c>
      <c r="X54" s="379">
        <f>X56+X58+X59</f>
        <v>583.1</v>
      </c>
      <c r="Y54" s="28">
        <f t="shared" si="61"/>
        <v>583.1</v>
      </c>
      <c r="Z54" s="544">
        <f>Z56+Z58+Z59</f>
        <v>0</v>
      </c>
      <c r="AA54" s="953">
        <f>AA56+AA58+AA59</f>
        <v>207.10000000000002</v>
      </c>
      <c r="AB54" s="357">
        <f t="shared" si="9"/>
        <v>207.10000000000002</v>
      </c>
      <c r="AC54" s="28">
        <f>AC56+AC58+AC59</f>
        <v>0</v>
      </c>
      <c r="AD54" s="28">
        <f t="shared" si="19"/>
        <v>-376</v>
      </c>
      <c r="AE54" s="28">
        <f t="shared" si="10"/>
        <v>35.517063968444525</v>
      </c>
      <c r="AF54" s="891">
        <f>AF56+AF58+AF59</f>
        <v>511.30000000000007</v>
      </c>
      <c r="AG54" s="28">
        <f t="shared" si="49"/>
        <v>-304.20000000000005</v>
      </c>
      <c r="AH54" s="146">
        <f t="shared" ref="AH54:AH67" si="67">IF(AF54&lt;&gt;0,IF(AA54/AF54*100&lt;0,"&lt;0",IF(AA54/AF54*100&gt;200,"&gt;200",AA54/AF54*100))," ")</f>
        <v>40.504596127518091</v>
      </c>
      <c r="AI54" s="510">
        <f>AI56+AI58</f>
        <v>3</v>
      </c>
      <c r="AJ54" s="510">
        <f>AJ56+AJ58</f>
        <v>3</v>
      </c>
      <c r="AK54" s="216">
        <f>AK56+AK58+AK59</f>
        <v>1.8</v>
      </c>
      <c r="AL54" s="28">
        <f t="shared" ref="AL54:AL66" si="68">AK54-AJ54</f>
        <v>-1.2</v>
      </c>
      <c r="AM54" s="28">
        <f>IF(AJ54&lt;&gt;0,IF(AK54/AJ54*100&lt;0,"&lt;0",IF(AK54/AJ54*100&gt;200,"&gt;200",AK54/AJ54*100))," ")</f>
        <v>60</v>
      </c>
      <c r="AN54" s="778">
        <f>AN56+AN58+AN59</f>
        <v>2.7</v>
      </c>
      <c r="AO54" s="28">
        <f>AK54-AN54</f>
        <v>-0.90000000000000013</v>
      </c>
      <c r="AP54" s="710">
        <f t="shared" si="11"/>
        <v>66.666666666666657</v>
      </c>
      <c r="AQ54" s="507">
        <f>AQ56+AQ58</f>
        <v>6.2</v>
      </c>
      <c r="AR54" s="507">
        <f>AR56+AR58</f>
        <v>6.2</v>
      </c>
      <c r="AS54" s="507">
        <f>AS56+AS58+AS59</f>
        <v>1.7</v>
      </c>
      <c r="AT54" s="28">
        <f t="shared" ref="AT54:AT66" si="69">AS54-AR54</f>
        <v>-4.5</v>
      </c>
      <c r="AU54" s="39">
        <f t="shared" si="12"/>
        <v>27.419354838709676</v>
      </c>
      <c r="AV54" s="761">
        <f>AV56+AV58</f>
        <v>4.7</v>
      </c>
      <c r="AW54" s="28">
        <f t="shared" si="64"/>
        <v>-3</v>
      </c>
      <c r="AX54" s="296">
        <f t="shared" si="13"/>
        <v>36.170212765957444</v>
      </c>
      <c r="AY54" s="145">
        <f>AY56+AY58+AY59</f>
        <v>125.1</v>
      </c>
      <c r="AZ54" s="145">
        <f>AZ56+AZ58+AZ59</f>
        <v>136.70000000000002</v>
      </c>
      <c r="BA54" s="357">
        <f t="shared" si="18"/>
        <v>136.70000000000002</v>
      </c>
      <c r="BB54" s="357">
        <f>BB56+BB58+BB59</f>
        <v>0</v>
      </c>
      <c r="BC54" s="28">
        <f>BC56+BC58+BC59</f>
        <v>122.3</v>
      </c>
      <c r="BD54" s="28">
        <f t="shared" si="14"/>
        <v>122.3</v>
      </c>
      <c r="BE54" s="28">
        <f>BE56+BE58+BE59</f>
        <v>0</v>
      </c>
      <c r="BF54" s="28">
        <f t="shared" si="66"/>
        <v>-14.40000000000002</v>
      </c>
      <c r="BG54" s="28">
        <f t="shared" si="65"/>
        <v>89.465983906364286</v>
      </c>
      <c r="BH54" s="733">
        <f>BH56+BH58+BH59</f>
        <v>70.399999999999991</v>
      </c>
      <c r="BI54" s="28">
        <f t="shared" si="55"/>
        <v>51.900000000000006</v>
      </c>
      <c r="BJ54" s="146">
        <f t="shared" ref="BJ54:BJ66" si="70">IF(BH54&lt;&gt;0,IF(BC54/BH54*100&lt;0,"&lt;0",IF(BC54/BH54*100&gt;200,"&gt;200",BC54/BH54*100))," ")</f>
        <v>173.72159090909091</v>
      </c>
      <c r="BL54" s="809">
        <f t="shared" si="15"/>
        <v>7.3</v>
      </c>
      <c r="BM54" s="809">
        <f t="shared" si="16"/>
        <v>4.0999999999999996</v>
      </c>
      <c r="BN54" s="753">
        <v>4.0999999999999996</v>
      </c>
      <c r="BO54" s="799">
        <v>0</v>
      </c>
      <c r="BP54" s="799"/>
      <c r="BQ54" s="796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8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8">
        <f t="shared" si="53"/>
        <v>0</v>
      </c>
      <c r="U55" s="84">
        <f t="shared" si="30"/>
        <v>0</v>
      </c>
      <c r="V55" s="699" t="str">
        <f t="shared" si="54"/>
        <v xml:space="preserve"> </v>
      </c>
      <c r="W55" s="847"/>
      <c r="X55" s="379"/>
      <c r="Y55" s="28"/>
      <c r="Z55" s="544"/>
      <c r="AA55" s="953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91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3"/>
      <c r="AO55" s="28">
        <f>AK55-AN55</f>
        <v>0</v>
      </c>
      <c r="AP55" s="710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8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8"/>
      <c r="BI55" s="28">
        <f t="shared" si="55"/>
        <v>0</v>
      </c>
      <c r="BJ55" s="146" t="str">
        <f t="shared" si="70"/>
        <v xml:space="preserve"> </v>
      </c>
      <c r="BL55" s="809">
        <f t="shared" si="15"/>
        <v>0</v>
      </c>
      <c r="BM55" s="809">
        <f t="shared" si="16"/>
        <v>0</v>
      </c>
      <c r="BN55" s="796"/>
      <c r="BO55" s="796"/>
      <c r="BP55" s="796"/>
      <c r="BQ55" s="799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114.00000000000001</v>
      </c>
      <c r="E56" s="357">
        <f>O56+BC56-E57</f>
        <v>88.2</v>
      </c>
      <c r="F56" s="28">
        <f>AB56+AK56+AS56+BD56-F57</f>
        <v>88.2</v>
      </c>
      <c r="G56" s="28">
        <f t="shared" si="33"/>
        <v>0</v>
      </c>
      <c r="H56" s="28">
        <f t="shared" si="3"/>
        <v>-25.800000000000011</v>
      </c>
      <c r="I56" s="28">
        <f t="shared" si="4"/>
        <v>77.368421052631575</v>
      </c>
      <c r="J56" s="818">
        <f>T56+BH56-J57</f>
        <v>85.100000000000009</v>
      </c>
      <c r="K56" s="39">
        <f t="shared" si="5"/>
        <v>3.0999999999999943</v>
      </c>
      <c r="L56" s="206">
        <f t="shared" si="6"/>
        <v>103.6427732079906</v>
      </c>
      <c r="M56" s="357">
        <f t="shared" ref="M56:N60" si="72">W56+AI56+AQ56</f>
        <v>117.2</v>
      </c>
      <c r="N56" s="357">
        <f t="shared" si="72"/>
        <v>117.2</v>
      </c>
      <c r="O56" s="28">
        <f t="shared" si="17"/>
        <v>90.3</v>
      </c>
      <c r="P56" s="28">
        <f t="shared" si="7"/>
        <v>90.3</v>
      </c>
      <c r="Q56" s="28">
        <f t="shared" si="8"/>
        <v>0</v>
      </c>
      <c r="R56" s="28">
        <f t="shared" si="0"/>
        <v>-26.900000000000006</v>
      </c>
      <c r="S56" s="28">
        <f t="shared" si="1"/>
        <v>77.047781569965863</v>
      </c>
      <c r="T56" s="818">
        <f t="shared" si="53"/>
        <v>87.5</v>
      </c>
      <c r="U56" s="84">
        <f t="shared" si="30"/>
        <v>2.7999999999999972</v>
      </c>
      <c r="V56" s="699">
        <f t="shared" si="54"/>
        <v>103.2</v>
      </c>
      <c r="W56" s="847">
        <v>108</v>
      </c>
      <c r="X56" s="379">
        <v>108</v>
      </c>
      <c r="Y56" s="28">
        <f>X56-Z56</f>
        <v>108</v>
      </c>
      <c r="Z56" s="544"/>
      <c r="AA56" s="953">
        <v>86.8</v>
      </c>
      <c r="AB56" s="357">
        <f t="shared" si="9"/>
        <v>86.8</v>
      </c>
      <c r="AC56" s="28"/>
      <c r="AD56" s="28">
        <f t="shared" si="19"/>
        <v>-21.200000000000003</v>
      </c>
      <c r="AE56" s="28">
        <f t="shared" si="10"/>
        <v>80.370370370370367</v>
      </c>
      <c r="AF56" s="891">
        <v>80.099999999999994</v>
      </c>
      <c r="AG56" s="28">
        <f t="shared" si="49"/>
        <v>6.7000000000000028</v>
      </c>
      <c r="AH56" s="146">
        <f t="shared" si="67"/>
        <v>108.3645443196005</v>
      </c>
      <c r="AI56" s="545">
        <v>3</v>
      </c>
      <c r="AJ56" s="510">
        <v>3</v>
      </c>
      <c r="AK56" s="53">
        <v>1.8</v>
      </c>
      <c r="AL56" s="28">
        <f t="shared" si="68"/>
        <v>-1.2</v>
      </c>
      <c r="AM56" s="28">
        <f t="shared" si="71"/>
        <v>60</v>
      </c>
      <c r="AN56" s="778">
        <v>2.7</v>
      </c>
      <c r="AO56" s="28">
        <f>AK56-AN56</f>
        <v>-0.90000000000000013</v>
      </c>
      <c r="AP56" s="710">
        <f t="shared" si="11"/>
        <v>66.666666666666657</v>
      </c>
      <c r="AQ56" s="545">
        <v>6.2</v>
      </c>
      <c r="AR56" s="507">
        <v>6.2</v>
      </c>
      <c r="AS56" s="43">
        <v>1.7</v>
      </c>
      <c r="AT56" s="28">
        <f t="shared" si="69"/>
        <v>-4.5</v>
      </c>
      <c r="AU56" s="39">
        <f t="shared" si="12"/>
        <v>27.419354838709676</v>
      </c>
      <c r="AV56" s="759">
        <v>4.7</v>
      </c>
      <c r="AW56" s="28">
        <f t="shared" si="64"/>
        <v>-3</v>
      </c>
      <c r="AX56" s="296">
        <f t="shared" si="13"/>
        <v>36.170212765957444</v>
      </c>
      <c r="AY56" s="640">
        <v>1.9</v>
      </c>
      <c r="AZ56" s="364">
        <v>1.9</v>
      </c>
      <c r="BA56" s="364">
        <f t="shared" si="18"/>
        <v>1.9</v>
      </c>
      <c r="BB56" s="364"/>
      <c r="BC56" s="34">
        <v>0.5</v>
      </c>
      <c r="BD56" s="34">
        <f t="shared" si="14"/>
        <v>0.5</v>
      </c>
      <c r="BE56" s="34"/>
      <c r="BF56" s="34">
        <f t="shared" si="66"/>
        <v>-1.4</v>
      </c>
      <c r="BG56" s="34">
        <f t="shared" si="65"/>
        <v>26.315789473684209</v>
      </c>
      <c r="BH56" s="335">
        <v>0.7</v>
      </c>
      <c r="BI56" s="28">
        <f t="shared" si="55"/>
        <v>-0.19999999999999996</v>
      </c>
      <c r="BJ56" s="146">
        <f t="shared" si="70"/>
        <v>71.428571428571431</v>
      </c>
      <c r="BL56" s="809">
        <f t="shared" si="15"/>
        <v>3.2</v>
      </c>
      <c r="BM56" s="809">
        <f t="shared" si="16"/>
        <v>3.2</v>
      </c>
      <c r="BN56" s="750">
        <v>3.2</v>
      </c>
      <c r="BO56" s="796"/>
      <c r="BP56" s="796"/>
      <c r="BQ56" s="796"/>
    </row>
    <row r="57" spans="1:69" ht="32.25" customHeight="1" x14ac:dyDescent="0.25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5.0999999999999996</v>
      </c>
      <c r="E57" s="28">
        <f>O57+BC57</f>
        <v>2.6</v>
      </c>
      <c r="F57" s="28">
        <f t="shared" si="32"/>
        <v>2.6</v>
      </c>
      <c r="G57" s="28">
        <f t="shared" si="33"/>
        <v>0</v>
      </c>
      <c r="H57" s="28">
        <f t="shared" si="3"/>
        <v>-2.4999999999999996</v>
      </c>
      <c r="I57" s="28">
        <f t="shared" si="4"/>
        <v>50.980392156862756</v>
      </c>
      <c r="J57" s="818">
        <f t="shared" ref="J57:J66" si="74">T57+BH57</f>
        <v>3.1</v>
      </c>
      <c r="K57" s="39">
        <f t="shared" si="5"/>
        <v>-0.5</v>
      </c>
      <c r="L57" s="206">
        <f t="shared" si="6"/>
        <v>83.870967741935488</v>
      </c>
      <c r="M57" s="357">
        <f t="shared" si="72"/>
        <v>5.0999999999999996</v>
      </c>
      <c r="N57" s="357">
        <f t="shared" si="72"/>
        <v>5.0999999999999996</v>
      </c>
      <c r="O57" s="28">
        <f t="shared" si="17"/>
        <v>2.6</v>
      </c>
      <c r="P57" s="28">
        <f t="shared" si="7"/>
        <v>2.6</v>
      </c>
      <c r="Q57" s="28">
        <f t="shared" si="8"/>
        <v>0</v>
      </c>
      <c r="R57" s="28">
        <f t="shared" si="0"/>
        <v>-2.4999999999999996</v>
      </c>
      <c r="S57" s="28">
        <f t="shared" si="1"/>
        <v>50.980392156862756</v>
      </c>
      <c r="T57" s="818">
        <f t="shared" si="53"/>
        <v>3.1</v>
      </c>
      <c r="U57" s="84">
        <f t="shared" si="30"/>
        <v>-0.5</v>
      </c>
      <c r="V57" s="699">
        <f t="shared" si="54"/>
        <v>83.870967741935488</v>
      </c>
      <c r="W57" s="847">
        <v>5.0999999999999996</v>
      </c>
      <c r="X57" s="379">
        <v>5.0999999999999996</v>
      </c>
      <c r="Y57" s="28">
        <f>X57-Z57</f>
        <v>5.0999999999999996</v>
      </c>
      <c r="Z57" s="544"/>
      <c r="AA57" s="953">
        <v>2.6</v>
      </c>
      <c r="AB57" s="357">
        <f t="shared" si="9"/>
        <v>2.6</v>
      </c>
      <c r="AC57" s="28"/>
      <c r="AD57" s="28">
        <f t="shared" si="19"/>
        <v>-2.4999999999999996</v>
      </c>
      <c r="AE57" s="28">
        <f t="shared" si="10"/>
        <v>50.980392156862756</v>
      </c>
      <c r="AF57" s="891">
        <v>3.1</v>
      </c>
      <c r="AG57" s="28">
        <f t="shared" si="49"/>
        <v>-0.5</v>
      </c>
      <c r="AH57" s="146">
        <f t="shared" si="67"/>
        <v>83.870967741935488</v>
      </c>
      <c r="AI57" s="545"/>
      <c r="AJ57" s="510"/>
      <c r="AK57" s="53"/>
      <c r="AL57" s="28"/>
      <c r="AM57" s="28"/>
      <c r="AN57" s="778"/>
      <c r="AO57" s="28"/>
      <c r="AP57" s="710"/>
      <c r="AQ57" s="545"/>
      <c r="AR57" s="507"/>
      <c r="AS57" s="43"/>
      <c r="AT57" s="28"/>
      <c r="AU57" s="39"/>
      <c r="AV57" s="759"/>
      <c r="AW57" s="28"/>
      <c r="AX57" s="296"/>
      <c r="AY57" s="640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9"/>
      <c r="BM57" s="809"/>
      <c r="BN57" s="750"/>
      <c r="BO57" s="796"/>
      <c r="BP57" s="796"/>
      <c r="BQ57" s="796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471</v>
      </c>
      <c r="E58" s="28">
        <f>O58+BC58</f>
        <v>137</v>
      </c>
      <c r="F58" s="28">
        <f t="shared" si="32"/>
        <v>137</v>
      </c>
      <c r="G58" s="28">
        <f t="shared" si="33"/>
        <v>0</v>
      </c>
      <c r="H58" s="28">
        <f t="shared" si="3"/>
        <v>-334</v>
      </c>
      <c r="I58" s="28">
        <f t="shared" si="4"/>
        <v>29.087048832271762</v>
      </c>
      <c r="J58" s="818">
        <f t="shared" si="74"/>
        <v>422</v>
      </c>
      <c r="K58" s="39">
        <f t="shared" si="5"/>
        <v>-285</v>
      </c>
      <c r="L58" s="206">
        <f t="shared" si="6"/>
        <v>32.464454976303323</v>
      </c>
      <c r="M58" s="357">
        <f t="shared" si="72"/>
        <v>459.1</v>
      </c>
      <c r="N58" s="357">
        <f t="shared" si="72"/>
        <v>459.1</v>
      </c>
      <c r="O58" s="28">
        <f t="shared" si="17"/>
        <v>101.5</v>
      </c>
      <c r="P58" s="28">
        <f t="shared" si="7"/>
        <v>101.5</v>
      </c>
      <c r="Q58" s="28">
        <f t="shared" si="8"/>
        <v>0</v>
      </c>
      <c r="R58" s="28">
        <f t="shared" si="0"/>
        <v>-357.6</v>
      </c>
      <c r="S58" s="28">
        <f t="shared" si="1"/>
        <v>22.108473099542582</v>
      </c>
      <c r="T58" s="818">
        <f t="shared" si="53"/>
        <v>413.1</v>
      </c>
      <c r="U58" s="84">
        <f t="shared" si="30"/>
        <v>-311.60000000000002</v>
      </c>
      <c r="V58" s="699">
        <f t="shared" si="54"/>
        <v>24.57032195594287</v>
      </c>
      <c r="W58" s="847">
        <v>459.1</v>
      </c>
      <c r="X58" s="379">
        <v>459.1</v>
      </c>
      <c r="Y58" s="28">
        <f>X58-Z58</f>
        <v>459.1</v>
      </c>
      <c r="Z58" s="544"/>
      <c r="AA58" s="953">
        <v>101.5</v>
      </c>
      <c r="AB58" s="357">
        <f t="shared" si="9"/>
        <v>101.5</v>
      </c>
      <c r="AC58" s="28"/>
      <c r="AD58" s="28">
        <f t="shared" si="19"/>
        <v>-357.6</v>
      </c>
      <c r="AE58" s="28">
        <f t="shared" si="10"/>
        <v>22.108473099542582</v>
      </c>
      <c r="AF58" s="891">
        <v>413.1</v>
      </c>
      <c r="AG58" s="28">
        <f t="shared" si="49"/>
        <v>-311.60000000000002</v>
      </c>
      <c r="AH58" s="146">
        <f t="shared" si="67"/>
        <v>24.57032195594287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8"/>
      <c r="AO58" s="28"/>
      <c r="AP58" s="710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9"/>
      <c r="AW58" s="28"/>
      <c r="AX58" s="296"/>
      <c r="AY58" s="640">
        <v>8.6</v>
      </c>
      <c r="AZ58" s="364">
        <v>11.9</v>
      </c>
      <c r="BA58" s="364">
        <f t="shared" si="18"/>
        <v>11.9</v>
      </c>
      <c r="BB58" s="364"/>
      <c r="BC58" s="34">
        <v>35.5</v>
      </c>
      <c r="BD58" s="34">
        <f t="shared" si="14"/>
        <v>35.5</v>
      </c>
      <c r="BE58" s="34"/>
      <c r="BF58" s="34">
        <f t="shared" si="66"/>
        <v>23.6</v>
      </c>
      <c r="BG58" s="34" t="str">
        <f t="shared" si="65"/>
        <v>&gt;200</v>
      </c>
      <c r="BH58" s="728">
        <v>8.9</v>
      </c>
      <c r="BI58" s="28">
        <f t="shared" si="55"/>
        <v>26.6</v>
      </c>
      <c r="BJ58" s="146" t="str">
        <f t="shared" si="70"/>
        <v>&gt;200</v>
      </c>
      <c r="BL58" s="809">
        <f t="shared" si="15"/>
        <v>1.2999999999999998</v>
      </c>
      <c r="BM58" s="809">
        <f t="shared" si="16"/>
        <v>0.6</v>
      </c>
      <c r="BN58" s="796">
        <v>0.6</v>
      </c>
      <c r="BO58" s="796"/>
      <c r="BP58" s="796"/>
      <c r="BQ58" s="796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130.6</v>
      </c>
      <c r="D59" s="357">
        <f t="shared" si="73"/>
        <v>138.9</v>
      </c>
      <c r="E59" s="28">
        <f>O59+BC59</f>
        <v>105.1</v>
      </c>
      <c r="F59" s="28">
        <f t="shared" si="32"/>
        <v>105.1</v>
      </c>
      <c r="G59" s="28">
        <f t="shared" si="33"/>
        <v>0</v>
      </c>
      <c r="H59" s="28">
        <f t="shared" si="3"/>
        <v>-33.800000000000011</v>
      </c>
      <c r="I59" s="28">
        <f t="shared" si="4"/>
        <v>75.665946724262056</v>
      </c>
      <c r="J59" s="818">
        <f t="shared" si="74"/>
        <v>78.900000000000006</v>
      </c>
      <c r="K59" s="39">
        <f t="shared" si="5"/>
        <v>26.199999999999989</v>
      </c>
      <c r="L59" s="206">
        <f t="shared" si="6"/>
        <v>133.20659062103928</v>
      </c>
      <c r="M59" s="357">
        <f t="shared" si="72"/>
        <v>16</v>
      </c>
      <c r="N59" s="357">
        <f t="shared" si="72"/>
        <v>16</v>
      </c>
      <c r="O59" s="28">
        <f t="shared" si="17"/>
        <v>18.8</v>
      </c>
      <c r="P59" s="28">
        <f t="shared" si="7"/>
        <v>18.8</v>
      </c>
      <c r="Q59" s="28">
        <f t="shared" si="8"/>
        <v>0</v>
      </c>
      <c r="R59" s="28">
        <f t="shared" si="0"/>
        <v>2.8000000000000007</v>
      </c>
      <c r="S59" s="28">
        <f t="shared" si="1"/>
        <v>117.5</v>
      </c>
      <c r="T59" s="818">
        <f t="shared" si="53"/>
        <v>18.100000000000001</v>
      </c>
      <c r="U59" s="84">
        <f t="shared" si="30"/>
        <v>0.69999999999999929</v>
      </c>
      <c r="V59" s="699">
        <f t="shared" si="54"/>
        <v>103.86740331491713</v>
      </c>
      <c r="W59" s="847">
        <v>16</v>
      </c>
      <c r="X59" s="379">
        <v>16</v>
      </c>
      <c r="Y59" s="28">
        <f>X59-Z59</f>
        <v>16</v>
      </c>
      <c r="Z59" s="544"/>
      <c r="AA59" s="953">
        <v>18.8</v>
      </c>
      <c r="AB59" s="357">
        <f t="shared" si="9"/>
        <v>18.8</v>
      </c>
      <c r="AC59" s="28"/>
      <c r="AD59" s="28">
        <f t="shared" si="19"/>
        <v>2.8000000000000007</v>
      </c>
      <c r="AE59" s="28">
        <f t="shared" si="10"/>
        <v>117.5</v>
      </c>
      <c r="AF59" s="891">
        <v>18.100000000000001</v>
      </c>
      <c r="AG59" s="28">
        <f t="shared" si="49"/>
        <v>0.69999999999999929</v>
      </c>
      <c r="AH59" s="146">
        <f t="shared" si="67"/>
        <v>103.86740331491713</v>
      </c>
      <c r="AI59" s="545"/>
      <c r="AJ59" s="510"/>
      <c r="AK59" s="53"/>
      <c r="AL59" s="28"/>
      <c r="AM59" s="28"/>
      <c r="AN59" s="778"/>
      <c r="AO59" s="28"/>
      <c r="AP59" s="710" t="str">
        <f t="shared" si="11"/>
        <v xml:space="preserve"> </v>
      </c>
      <c r="AQ59" s="545"/>
      <c r="AR59" s="507"/>
      <c r="AS59" s="43"/>
      <c r="AT59" s="28"/>
      <c r="AU59" s="39"/>
      <c r="AV59" s="759"/>
      <c r="AW59" s="28"/>
      <c r="AX59" s="296"/>
      <c r="AY59" s="640">
        <v>114.6</v>
      </c>
      <c r="AZ59" s="364">
        <v>122.9</v>
      </c>
      <c r="BA59" s="364">
        <f t="shared" si="18"/>
        <v>122.9</v>
      </c>
      <c r="BB59" s="364"/>
      <c r="BC59" s="34">
        <v>86.3</v>
      </c>
      <c r="BD59" s="34">
        <f t="shared" si="14"/>
        <v>86.3</v>
      </c>
      <c r="BE59" s="34"/>
      <c r="BF59" s="34">
        <f t="shared" si="66"/>
        <v>-36.600000000000009</v>
      </c>
      <c r="BG59" s="34">
        <f t="shared" si="65"/>
        <v>70.219690805532949</v>
      </c>
      <c r="BH59" s="335">
        <v>60.8</v>
      </c>
      <c r="BI59" s="28">
        <f t="shared" si="55"/>
        <v>25.5</v>
      </c>
      <c r="BJ59" s="146">
        <f t="shared" si="70"/>
        <v>141.94078947368419</v>
      </c>
      <c r="BL59" s="809">
        <f t="shared" si="15"/>
        <v>0</v>
      </c>
      <c r="BM59" s="809">
        <f t="shared" si="16"/>
        <v>0</v>
      </c>
      <c r="BN59" s="804"/>
      <c r="BO59" s="796"/>
      <c r="BP59" s="796"/>
      <c r="BQ59" s="750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1615.8</v>
      </c>
      <c r="E60" s="28">
        <f>O60+BC60</f>
        <v>1193.0999999999999</v>
      </c>
      <c r="F60" s="28">
        <f t="shared" si="32"/>
        <v>1193.0999999999999</v>
      </c>
      <c r="G60" s="28">
        <f t="shared" si="33"/>
        <v>0</v>
      </c>
      <c r="H60" s="28">
        <f t="shared" si="3"/>
        <v>-422.70000000000005</v>
      </c>
      <c r="I60" s="28">
        <f t="shared" si="4"/>
        <v>73.839584106943917</v>
      </c>
      <c r="J60" s="818">
        <f t="shared" si="74"/>
        <v>916.40000000000009</v>
      </c>
      <c r="K60" s="39">
        <f t="shared" si="5"/>
        <v>276.69999999999982</v>
      </c>
      <c r="L60" s="206">
        <f t="shared" si="6"/>
        <v>130.19423832387602</v>
      </c>
      <c r="M60" s="357">
        <f t="shared" si="72"/>
        <v>1068.3</v>
      </c>
      <c r="N60" s="357">
        <f t="shared" si="72"/>
        <v>1068.3</v>
      </c>
      <c r="O60" s="28">
        <f t="shared" si="17"/>
        <v>883.6</v>
      </c>
      <c r="P60" s="28">
        <f t="shared" si="7"/>
        <v>883.6</v>
      </c>
      <c r="Q60" s="28">
        <f t="shared" si="8"/>
        <v>0</v>
      </c>
      <c r="R60" s="28">
        <f t="shared" si="0"/>
        <v>-184.69999999999993</v>
      </c>
      <c r="S60" s="28">
        <f t="shared" si="1"/>
        <v>82.7108490124497</v>
      </c>
      <c r="T60" s="818">
        <f t="shared" si="53"/>
        <v>704.2</v>
      </c>
      <c r="U60" s="84">
        <f t="shared" si="30"/>
        <v>179.39999999999998</v>
      </c>
      <c r="V60" s="699">
        <f t="shared" si="54"/>
        <v>125.47571712581653</v>
      </c>
      <c r="W60" s="847">
        <f>W62+W63</f>
        <v>1068.3</v>
      </c>
      <c r="X60" s="379">
        <f>X62+X63</f>
        <v>1068.3</v>
      </c>
      <c r="Y60" s="28">
        <f>X60-Z60</f>
        <v>1068.3</v>
      </c>
      <c r="Z60" s="544">
        <f>Z62+Z63</f>
        <v>0</v>
      </c>
      <c r="AA60" s="953">
        <f>AA62+AA63</f>
        <v>883.6</v>
      </c>
      <c r="AB60" s="357">
        <f t="shared" si="9"/>
        <v>883.6</v>
      </c>
      <c r="AC60" s="28">
        <f>AC62+AC63</f>
        <v>0</v>
      </c>
      <c r="AD60" s="28">
        <f t="shared" si="19"/>
        <v>-184.69999999999993</v>
      </c>
      <c r="AE60" s="28">
        <f t="shared" si="10"/>
        <v>82.7108490124497</v>
      </c>
      <c r="AF60" s="891">
        <f>AF62+AF63</f>
        <v>704.2</v>
      </c>
      <c r="AG60" s="28">
        <f t="shared" si="49"/>
        <v>179.39999999999998</v>
      </c>
      <c r="AH60" s="146">
        <f t="shared" si="67"/>
        <v>125.47571712581653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8">
        <f>AN62+AN63</f>
        <v>0</v>
      </c>
      <c r="AO60" s="28">
        <f>AK60-AN60</f>
        <v>0</v>
      </c>
      <c r="AP60" s="710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9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547.5</v>
      </c>
      <c r="BA60" s="370">
        <f t="shared" si="18"/>
        <v>547.5</v>
      </c>
      <c r="BB60" s="370">
        <f>BB62+BB63</f>
        <v>0</v>
      </c>
      <c r="BC60" s="28">
        <f>BC62+BC63</f>
        <v>309.5</v>
      </c>
      <c r="BD60" s="28">
        <f t="shared" si="14"/>
        <v>309.5</v>
      </c>
      <c r="BE60" s="28">
        <f>BE62+BE63</f>
        <v>0</v>
      </c>
      <c r="BF60" s="28">
        <f t="shared" si="66"/>
        <v>-238</v>
      </c>
      <c r="BG60" s="28">
        <f t="shared" si="65"/>
        <v>56.529680365296805</v>
      </c>
      <c r="BH60" s="728">
        <f>BH62+BH63</f>
        <v>212.2</v>
      </c>
      <c r="BI60" s="28">
        <f t="shared" si="55"/>
        <v>97.300000000000011</v>
      </c>
      <c r="BJ60" s="146">
        <f t="shared" si="70"/>
        <v>145.85296889726672</v>
      </c>
      <c r="BL60" s="809">
        <f t="shared" si="15"/>
        <v>58.8</v>
      </c>
      <c r="BM60" s="809">
        <f t="shared" si="16"/>
        <v>48.699999999999996</v>
      </c>
      <c r="BN60" s="796">
        <v>48.699999999999996</v>
      </c>
      <c r="BO60" s="796"/>
      <c r="BP60" s="796"/>
      <c r="BQ60" s="796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8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8"/>
      <c r="U61" s="84"/>
      <c r="V61" s="699" t="str">
        <f t="shared" si="54"/>
        <v xml:space="preserve"> </v>
      </c>
      <c r="W61" s="847"/>
      <c r="X61" s="379"/>
      <c r="Y61" s="28"/>
      <c r="Z61" s="544"/>
      <c r="AA61" s="953"/>
      <c r="AB61" s="357"/>
      <c r="AC61" s="28"/>
      <c r="AD61" s="28"/>
      <c r="AE61" s="28"/>
      <c r="AF61" s="891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3"/>
      <c r="AO61" s="28"/>
      <c r="AP61" s="710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8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8"/>
      <c r="BI61" s="28">
        <f t="shared" si="55"/>
        <v>0</v>
      </c>
      <c r="BJ61" s="146" t="str">
        <f t="shared" si="70"/>
        <v xml:space="preserve"> </v>
      </c>
      <c r="BL61" s="809">
        <f t="shared" si="15"/>
        <v>0</v>
      </c>
      <c r="BM61" s="809">
        <f t="shared" si="16"/>
        <v>0</v>
      </c>
      <c r="BN61" s="796"/>
      <c r="BO61" s="796"/>
      <c r="BP61" s="796"/>
      <c r="BQ61" s="796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466.5</v>
      </c>
      <c r="E62" s="34">
        <f t="shared" ref="E62:E67" si="76">O62+BC62</f>
        <v>373.5</v>
      </c>
      <c r="F62" s="34">
        <f t="shared" si="32"/>
        <v>373.5</v>
      </c>
      <c r="G62" s="28">
        <f t="shared" si="33"/>
        <v>0</v>
      </c>
      <c r="H62" s="34">
        <f t="shared" si="3"/>
        <v>-93</v>
      </c>
      <c r="I62" s="34">
        <f t="shared" si="4"/>
        <v>80.064308681672031</v>
      </c>
      <c r="J62" s="818">
        <f t="shared" si="74"/>
        <v>277.5</v>
      </c>
      <c r="K62" s="39">
        <f t="shared" si="5"/>
        <v>96</v>
      </c>
      <c r="L62" s="206">
        <f t="shared" si="6"/>
        <v>134.59459459459458</v>
      </c>
      <c r="M62" s="364">
        <f t="shared" ref="M62:N66" si="77">W62+AI62+AQ62</f>
        <v>322.7</v>
      </c>
      <c r="N62" s="364">
        <f t="shared" si="77"/>
        <v>322.7</v>
      </c>
      <c r="O62" s="34">
        <f t="shared" si="17"/>
        <v>297</v>
      </c>
      <c r="P62" s="34">
        <f t="shared" si="7"/>
        <v>297</v>
      </c>
      <c r="Q62" s="34">
        <f t="shared" si="8"/>
        <v>0</v>
      </c>
      <c r="R62" s="34">
        <f t="shared" si="0"/>
        <v>-25.699999999999989</v>
      </c>
      <c r="S62" s="34">
        <f t="shared" si="1"/>
        <v>92.035946699721109</v>
      </c>
      <c r="T62" s="815">
        <f t="shared" si="53"/>
        <v>233.5</v>
      </c>
      <c r="U62" s="643">
        <f t="shared" si="30"/>
        <v>63.5</v>
      </c>
      <c r="V62" s="699">
        <f t="shared" si="54"/>
        <v>127.19486081370451</v>
      </c>
      <c r="W62" s="848">
        <v>322.7</v>
      </c>
      <c r="X62" s="498">
        <v>322.7</v>
      </c>
      <c r="Y62" s="28">
        <f>X62-Z62</f>
        <v>322.7</v>
      </c>
      <c r="Z62" s="924"/>
      <c r="AA62" s="957">
        <v>297</v>
      </c>
      <c r="AB62" s="364">
        <f t="shared" si="9"/>
        <v>297</v>
      </c>
      <c r="AC62" s="34"/>
      <c r="AD62" s="34">
        <f t="shared" si="19"/>
        <v>-25.699999999999989</v>
      </c>
      <c r="AE62" s="34">
        <f t="shared" si="10"/>
        <v>92.035946699721109</v>
      </c>
      <c r="AF62" s="892">
        <v>233.5</v>
      </c>
      <c r="AG62" s="28">
        <f t="shared" si="49"/>
        <v>63.5</v>
      </c>
      <c r="AH62" s="146">
        <f t="shared" si="67"/>
        <v>127.19486081370451</v>
      </c>
      <c r="AI62" s="644"/>
      <c r="AJ62" s="645"/>
      <c r="AK62" s="646"/>
      <c r="AL62" s="34">
        <f t="shared" si="68"/>
        <v>0</v>
      </c>
      <c r="AM62" s="34" t="str">
        <f t="shared" si="71"/>
        <v xml:space="preserve"> </v>
      </c>
      <c r="AN62" s="781"/>
      <c r="AO62" s="34"/>
      <c r="AP62" s="710" t="str">
        <f t="shared" si="11"/>
        <v xml:space="preserve"> </v>
      </c>
      <c r="AQ62" s="644"/>
      <c r="AR62" s="645"/>
      <c r="AS62" s="646"/>
      <c r="AT62" s="34">
        <f t="shared" si="69"/>
        <v>0</v>
      </c>
      <c r="AU62" s="642" t="str">
        <f t="shared" si="12"/>
        <v xml:space="preserve"> </v>
      </c>
      <c r="AV62" s="762"/>
      <c r="AW62" s="34"/>
      <c r="AX62" s="647"/>
      <c r="AY62" s="640">
        <v>141.30000000000001</v>
      </c>
      <c r="AZ62" s="426">
        <v>143.80000000000001</v>
      </c>
      <c r="BA62" s="426">
        <f t="shared" si="18"/>
        <v>143.80000000000001</v>
      </c>
      <c r="BB62" s="426"/>
      <c r="BC62" s="34">
        <v>76.5</v>
      </c>
      <c r="BD62" s="34">
        <f t="shared" si="14"/>
        <v>76.5</v>
      </c>
      <c r="BE62" s="34"/>
      <c r="BF62" s="34">
        <f t="shared" si="66"/>
        <v>-67.300000000000011</v>
      </c>
      <c r="BG62" s="34">
        <f t="shared" si="65"/>
        <v>53.198887343532675</v>
      </c>
      <c r="BH62" s="335">
        <v>44</v>
      </c>
      <c r="BI62" s="28">
        <f t="shared" si="55"/>
        <v>32.5</v>
      </c>
      <c r="BJ62" s="146">
        <f t="shared" si="70"/>
        <v>173.86363636363635</v>
      </c>
      <c r="BK62" s="2"/>
      <c r="BL62" s="809">
        <f t="shared" si="15"/>
        <v>13.1</v>
      </c>
      <c r="BM62" s="809">
        <f t="shared" si="16"/>
        <v>11.4</v>
      </c>
      <c r="BN62" s="796">
        <v>11.4</v>
      </c>
      <c r="BO62" s="796"/>
      <c r="BP62" s="796"/>
      <c r="BQ62" s="796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1149.3</v>
      </c>
      <c r="E63" s="34">
        <f t="shared" si="76"/>
        <v>819.6</v>
      </c>
      <c r="F63" s="34">
        <f t="shared" si="32"/>
        <v>819.6</v>
      </c>
      <c r="G63" s="28">
        <f t="shared" si="33"/>
        <v>0</v>
      </c>
      <c r="H63" s="34">
        <f t="shared" si="3"/>
        <v>-329.69999999999993</v>
      </c>
      <c r="I63" s="34">
        <f t="shared" si="4"/>
        <v>71.312973114069436</v>
      </c>
      <c r="J63" s="818">
        <f t="shared" si="74"/>
        <v>638.9</v>
      </c>
      <c r="K63" s="39">
        <f t="shared" si="5"/>
        <v>180.70000000000005</v>
      </c>
      <c r="L63" s="206">
        <f t="shared" si="6"/>
        <v>128.28298638284551</v>
      </c>
      <c r="M63" s="364">
        <f t="shared" si="77"/>
        <v>745.6</v>
      </c>
      <c r="N63" s="364">
        <f t="shared" si="77"/>
        <v>745.6</v>
      </c>
      <c r="O63" s="34">
        <f t="shared" si="17"/>
        <v>586.6</v>
      </c>
      <c r="P63" s="34">
        <f t="shared" si="7"/>
        <v>586.6</v>
      </c>
      <c r="Q63" s="34">
        <f t="shared" si="8"/>
        <v>0</v>
      </c>
      <c r="R63" s="34">
        <f t="shared" si="0"/>
        <v>-159</v>
      </c>
      <c r="S63" s="34">
        <f t="shared" si="1"/>
        <v>78.674892703862668</v>
      </c>
      <c r="T63" s="815">
        <f t="shared" si="53"/>
        <v>470.7</v>
      </c>
      <c r="U63" s="643">
        <f t="shared" si="30"/>
        <v>115.90000000000003</v>
      </c>
      <c r="V63" s="699">
        <f t="shared" si="54"/>
        <v>124.62290206076059</v>
      </c>
      <c r="W63" s="848">
        <v>745.6</v>
      </c>
      <c r="X63" s="498">
        <v>745.6</v>
      </c>
      <c r="Y63" s="28">
        <f>X63-Z63</f>
        <v>745.6</v>
      </c>
      <c r="Z63" s="924"/>
      <c r="AA63" s="957">
        <v>586.6</v>
      </c>
      <c r="AB63" s="364">
        <f t="shared" si="9"/>
        <v>586.6</v>
      </c>
      <c r="AC63" s="34"/>
      <c r="AD63" s="34">
        <f t="shared" si="19"/>
        <v>-159</v>
      </c>
      <c r="AE63" s="34">
        <f t="shared" si="10"/>
        <v>78.674892703862668</v>
      </c>
      <c r="AF63" s="892">
        <v>470.7</v>
      </c>
      <c r="AG63" s="28">
        <f t="shared" si="49"/>
        <v>115.90000000000003</v>
      </c>
      <c r="AH63" s="146">
        <f t="shared" si="67"/>
        <v>124.62290206076059</v>
      </c>
      <c r="AI63" s="644"/>
      <c r="AJ63" s="645"/>
      <c r="AK63" s="646"/>
      <c r="AL63" s="34">
        <f t="shared" si="68"/>
        <v>0</v>
      </c>
      <c r="AM63" s="34" t="str">
        <f t="shared" si="71"/>
        <v xml:space="preserve"> </v>
      </c>
      <c r="AN63" s="781"/>
      <c r="AO63" s="34"/>
      <c r="AP63" s="710" t="str">
        <f t="shared" si="11"/>
        <v xml:space="preserve"> </v>
      </c>
      <c r="AQ63" s="644"/>
      <c r="AR63" s="645"/>
      <c r="AS63" s="646"/>
      <c r="AT63" s="34">
        <f t="shared" si="69"/>
        <v>0</v>
      </c>
      <c r="AU63" s="642" t="str">
        <f t="shared" si="12"/>
        <v xml:space="preserve"> </v>
      </c>
      <c r="AV63" s="762"/>
      <c r="AW63" s="34"/>
      <c r="AX63" s="647"/>
      <c r="AY63" s="640">
        <v>396.5</v>
      </c>
      <c r="AZ63" s="364">
        <v>403.7</v>
      </c>
      <c r="BA63" s="364">
        <f t="shared" si="18"/>
        <v>403.7</v>
      </c>
      <c r="BB63" s="364"/>
      <c r="BC63" s="34">
        <v>233</v>
      </c>
      <c r="BD63" s="34">
        <f t="shared" si="14"/>
        <v>233</v>
      </c>
      <c r="BE63" s="34"/>
      <c r="BF63" s="34">
        <f t="shared" si="66"/>
        <v>-170.7</v>
      </c>
      <c r="BG63" s="34">
        <f t="shared" si="65"/>
        <v>57.716125836016843</v>
      </c>
      <c r="BH63" s="335">
        <v>168.2</v>
      </c>
      <c r="BI63" s="28">
        <f t="shared" si="55"/>
        <v>64.800000000000011</v>
      </c>
      <c r="BJ63" s="146">
        <f t="shared" si="70"/>
        <v>138.525564803805</v>
      </c>
      <c r="BK63" s="2"/>
      <c r="BL63" s="809">
        <f t="shared" si="15"/>
        <v>45.699999999999996</v>
      </c>
      <c r="BM63" s="809">
        <f t="shared" si="16"/>
        <v>37.299999999999997</v>
      </c>
      <c r="BN63" s="796">
        <v>37.299999999999997</v>
      </c>
      <c r="BO63" s="796"/>
      <c r="BP63" s="796"/>
      <c r="BQ63" s="796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305.39999999999998</v>
      </c>
      <c r="E64" s="28">
        <f t="shared" si="76"/>
        <v>292.7</v>
      </c>
      <c r="F64" s="28">
        <f t="shared" si="32"/>
        <v>292.7</v>
      </c>
      <c r="G64" s="28">
        <f t="shared" si="33"/>
        <v>0</v>
      </c>
      <c r="H64" s="28">
        <f t="shared" si="3"/>
        <v>-12.699999999999989</v>
      </c>
      <c r="I64" s="28">
        <f t="shared" si="4"/>
        <v>95.841519318926004</v>
      </c>
      <c r="J64" s="818">
        <f t="shared" si="74"/>
        <v>205.8</v>
      </c>
      <c r="K64" s="39">
        <f t="shared" si="5"/>
        <v>86.899999999999977</v>
      </c>
      <c r="L64" s="206">
        <f t="shared" si="6"/>
        <v>142.22546161321671</v>
      </c>
      <c r="M64" s="357">
        <f t="shared" si="77"/>
        <v>303.2</v>
      </c>
      <c r="N64" s="357">
        <f t="shared" si="77"/>
        <v>303.2</v>
      </c>
      <c r="O64" s="28">
        <f t="shared" si="17"/>
        <v>290.89999999999998</v>
      </c>
      <c r="P64" s="28">
        <f t="shared" si="7"/>
        <v>290.89999999999998</v>
      </c>
      <c r="Q64" s="28">
        <f t="shared" si="8"/>
        <v>0</v>
      </c>
      <c r="R64" s="28">
        <f t="shared" si="0"/>
        <v>-12.300000000000011</v>
      </c>
      <c r="S64" s="28">
        <f t="shared" si="1"/>
        <v>95.943271767810018</v>
      </c>
      <c r="T64" s="818">
        <f t="shared" si="53"/>
        <v>204.3</v>
      </c>
      <c r="U64" s="84">
        <f t="shared" si="30"/>
        <v>86.599999999999966</v>
      </c>
      <c r="V64" s="699">
        <f t="shared" si="54"/>
        <v>142.38864415075867</v>
      </c>
      <c r="W64" s="847">
        <v>300</v>
      </c>
      <c r="X64" s="379">
        <v>300</v>
      </c>
      <c r="Y64" s="28">
        <f>X64-Z64</f>
        <v>300</v>
      </c>
      <c r="Z64" s="544"/>
      <c r="AA64" s="953">
        <v>289.3</v>
      </c>
      <c r="AB64" s="357">
        <f t="shared" si="9"/>
        <v>289.3</v>
      </c>
      <c r="AC64" s="28"/>
      <c r="AD64" s="28">
        <f t="shared" si="19"/>
        <v>-10.699999999999989</v>
      </c>
      <c r="AE64" s="28">
        <f t="shared" si="10"/>
        <v>96.433333333333337</v>
      </c>
      <c r="AF64" s="891">
        <v>202.2</v>
      </c>
      <c r="AG64" s="28">
        <f t="shared" si="49"/>
        <v>87.100000000000023</v>
      </c>
      <c r="AH64" s="146">
        <f t="shared" si="67"/>
        <v>143.0761622156281</v>
      </c>
      <c r="AI64" s="545">
        <v>2.8</v>
      </c>
      <c r="AJ64" s="509">
        <v>2.8</v>
      </c>
      <c r="AK64" s="53">
        <v>1.4</v>
      </c>
      <c r="AL64" s="28">
        <f t="shared" si="68"/>
        <v>-1.4</v>
      </c>
      <c r="AM64" s="28">
        <f t="shared" si="71"/>
        <v>50</v>
      </c>
      <c r="AN64" s="778">
        <v>1.8</v>
      </c>
      <c r="AO64" s="28">
        <f>AK64-AN64</f>
        <v>-0.40000000000000013</v>
      </c>
      <c r="AP64" s="710">
        <f t="shared" si="11"/>
        <v>77.777777777777771</v>
      </c>
      <c r="AQ64" s="510">
        <v>0.4</v>
      </c>
      <c r="AR64" s="507">
        <v>0.4</v>
      </c>
      <c r="AS64" s="43">
        <v>0.2</v>
      </c>
      <c r="AT64" s="28">
        <f t="shared" si="69"/>
        <v>-0.2</v>
      </c>
      <c r="AU64" s="39">
        <f t="shared" si="12"/>
        <v>50</v>
      </c>
      <c r="AV64" s="759">
        <v>0.3</v>
      </c>
      <c r="AW64" s="28">
        <f>AS64-AV64</f>
        <v>-9.9999999999999978E-2</v>
      </c>
      <c r="AX64" s="296">
        <f t="shared" si="13"/>
        <v>66.666666666666671</v>
      </c>
      <c r="AY64" s="521">
        <v>2.1</v>
      </c>
      <c r="AZ64" s="357">
        <v>2.2000000000000002</v>
      </c>
      <c r="BA64" s="357">
        <f t="shared" si="18"/>
        <v>2.2000000000000002</v>
      </c>
      <c r="BB64" s="357"/>
      <c r="BC64" s="28">
        <v>1.8</v>
      </c>
      <c r="BD64" s="28">
        <f t="shared" si="14"/>
        <v>1.8</v>
      </c>
      <c r="BE64" s="28"/>
      <c r="BF64" s="28">
        <f t="shared" ref="BF64:BF75" si="78">BC64-AZ64</f>
        <v>-0.40000000000000013</v>
      </c>
      <c r="BG64" s="28">
        <f t="shared" si="65"/>
        <v>81.818181818181813</v>
      </c>
      <c r="BH64" s="728">
        <v>1.5</v>
      </c>
      <c r="BI64" s="28">
        <f t="shared" si="55"/>
        <v>0.30000000000000004</v>
      </c>
      <c r="BJ64" s="146">
        <f t="shared" si="70"/>
        <v>120</v>
      </c>
      <c r="BL64" s="809">
        <f t="shared" si="15"/>
        <v>12.299999999999999</v>
      </c>
      <c r="BM64" s="809">
        <f t="shared" si="16"/>
        <v>11.799999999999999</v>
      </c>
      <c r="BN64" s="797">
        <v>11.2</v>
      </c>
      <c r="BO64" s="797">
        <v>0.4</v>
      </c>
      <c r="BP64" s="797">
        <v>0.2</v>
      </c>
      <c r="BQ64" s="796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22.5</v>
      </c>
      <c r="D65" s="357">
        <f t="shared" si="75"/>
        <v>105.89999999999999</v>
      </c>
      <c r="E65" s="28">
        <f t="shared" si="76"/>
        <v>68.900000000000006</v>
      </c>
      <c r="F65" s="28">
        <f t="shared" si="32"/>
        <v>68.900000000000006</v>
      </c>
      <c r="G65" s="28">
        <f t="shared" si="33"/>
        <v>0</v>
      </c>
      <c r="H65" s="28">
        <f t="shared" si="3"/>
        <v>-36.999999999999986</v>
      </c>
      <c r="I65" s="28">
        <f t="shared" si="4"/>
        <v>65.061378659112378</v>
      </c>
      <c r="J65" s="818">
        <f t="shared" si="74"/>
        <v>93.1</v>
      </c>
      <c r="K65" s="39">
        <f t="shared" si="5"/>
        <v>-24.199999999999989</v>
      </c>
      <c r="L65" s="206">
        <f t="shared" si="6"/>
        <v>74.006444683136422</v>
      </c>
      <c r="M65" s="357">
        <f t="shared" si="77"/>
        <v>6.9</v>
      </c>
      <c r="N65" s="357">
        <f t="shared" si="77"/>
        <v>14.8</v>
      </c>
      <c r="O65" s="28">
        <f t="shared" si="17"/>
        <v>13.9</v>
      </c>
      <c r="P65" s="28">
        <f t="shared" si="7"/>
        <v>13.9</v>
      </c>
      <c r="Q65" s="28">
        <f t="shared" si="8"/>
        <v>0</v>
      </c>
      <c r="R65" s="28">
        <f t="shared" si="0"/>
        <v>-0.90000000000000036</v>
      </c>
      <c r="S65" s="28">
        <f t="shared" si="1"/>
        <v>93.918918918918919</v>
      </c>
      <c r="T65" s="818">
        <f t="shared" si="53"/>
        <v>41</v>
      </c>
      <c r="U65" s="84">
        <f t="shared" si="30"/>
        <v>-27.1</v>
      </c>
      <c r="V65" s="699">
        <f t="shared" si="54"/>
        <v>33.902439024390247</v>
      </c>
      <c r="W65" s="847">
        <v>6.9</v>
      </c>
      <c r="X65" s="379">
        <v>14.8</v>
      </c>
      <c r="Y65" s="28">
        <f>X65-Z65</f>
        <v>14.8</v>
      </c>
      <c r="Z65" s="544"/>
      <c r="AA65" s="953">
        <v>13.9</v>
      </c>
      <c r="AB65" s="357">
        <f t="shared" si="9"/>
        <v>13.9</v>
      </c>
      <c r="AC65" s="28"/>
      <c r="AD65" s="28">
        <f t="shared" si="19"/>
        <v>-0.90000000000000036</v>
      </c>
      <c r="AE65" s="28">
        <f t="shared" si="10"/>
        <v>93.918918918918919</v>
      </c>
      <c r="AF65" s="891">
        <v>41</v>
      </c>
      <c r="AG65" s="28">
        <f t="shared" si="49"/>
        <v>-27.1</v>
      </c>
      <c r="AH65" s="146">
        <f t="shared" si="67"/>
        <v>33.902439024390247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8"/>
      <c r="AO65" s="28">
        <f t="shared" ref="AO65:AO74" si="79">AK65-AN65</f>
        <v>0</v>
      </c>
      <c r="AP65" s="710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9"/>
      <c r="AW65" s="28"/>
      <c r="AX65" s="296" t="str">
        <f t="shared" si="13"/>
        <v xml:space="preserve"> </v>
      </c>
      <c r="AY65" s="521">
        <v>15.6</v>
      </c>
      <c r="AZ65" s="370">
        <v>91.1</v>
      </c>
      <c r="BA65" s="370">
        <f t="shared" si="18"/>
        <v>91.1</v>
      </c>
      <c r="BB65" s="370"/>
      <c r="BC65" s="63">
        <v>55</v>
      </c>
      <c r="BD65" s="63">
        <f t="shared" si="14"/>
        <v>55</v>
      </c>
      <c r="BE65" s="63"/>
      <c r="BF65" s="28">
        <f t="shared" si="78"/>
        <v>-36.099999999999994</v>
      </c>
      <c r="BG65" s="28">
        <f t="shared" si="65"/>
        <v>60.37321624588364</v>
      </c>
      <c r="BH65" s="728">
        <v>52.1</v>
      </c>
      <c r="BI65" s="28">
        <f t="shared" si="55"/>
        <v>2.8999999999999986</v>
      </c>
      <c r="BJ65" s="146">
        <f t="shared" si="70"/>
        <v>105.56621880998081</v>
      </c>
      <c r="BL65" s="809">
        <f t="shared" si="15"/>
        <v>1.1000000000000001</v>
      </c>
      <c r="BM65" s="809">
        <f t="shared" si="16"/>
        <v>0.8</v>
      </c>
      <c r="BN65" s="797">
        <v>0.8</v>
      </c>
      <c r="BO65" s="797"/>
      <c r="BP65" s="797"/>
      <c r="BQ65" s="796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502.59999999999997</v>
      </c>
      <c r="E66" s="28">
        <f t="shared" si="76"/>
        <v>467.70000000000005</v>
      </c>
      <c r="F66" s="28">
        <f t="shared" si="32"/>
        <v>463.8</v>
      </c>
      <c r="G66" s="28">
        <f t="shared" si="33"/>
        <v>3.9</v>
      </c>
      <c r="H66" s="28">
        <f t="shared" si="3"/>
        <v>-34.89999999999992</v>
      </c>
      <c r="I66" s="28">
        <f t="shared" si="4"/>
        <v>93.05610823716674</v>
      </c>
      <c r="J66" s="818">
        <f t="shared" si="74"/>
        <v>330.20000000000005</v>
      </c>
      <c r="K66" s="39">
        <f t="shared" si="5"/>
        <v>137.5</v>
      </c>
      <c r="L66" s="206">
        <f t="shared" si="6"/>
        <v>141.64142943670501</v>
      </c>
      <c r="M66" s="357">
        <f t="shared" si="77"/>
        <v>489.29999999999995</v>
      </c>
      <c r="N66" s="357">
        <f t="shared" si="77"/>
        <v>489.29999999999995</v>
      </c>
      <c r="O66" s="28">
        <f t="shared" si="17"/>
        <v>456.1</v>
      </c>
      <c r="P66" s="28">
        <f t="shared" si="7"/>
        <v>452.2</v>
      </c>
      <c r="Q66" s="28">
        <f t="shared" si="8"/>
        <v>3.9</v>
      </c>
      <c r="R66" s="28">
        <f t="shared" si="0"/>
        <v>-33.199999999999932</v>
      </c>
      <c r="S66" s="28">
        <f t="shared" si="1"/>
        <v>93.214796648273051</v>
      </c>
      <c r="T66" s="818">
        <f t="shared" si="53"/>
        <v>319.90000000000003</v>
      </c>
      <c r="U66" s="84">
        <f t="shared" si="30"/>
        <v>136.19999999999999</v>
      </c>
      <c r="V66" s="699">
        <f t="shared" si="54"/>
        <v>142.57580493904345</v>
      </c>
      <c r="W66" s="847">
        <v>140.69999999999999</v>
      </c>
      <c r="X66" s="379">
        <v>140.69999999999999</v>
      </c>
      <c r="Y66" s="28">
        <f>X66-Z66</f>
        <v>139.29999999999998</v>
      </c>
      <c r="Z66" s="544">
        <v>1.4</v>
      </c>
      <c r="AA66" s="953">
        <v>186.4</v>
      </c>
      <c r="AB66" s="357">
        <f t="shared" si="9"/>
        <v>182.5</v>
      </c>
      <c r="AC66" s="28">
        <v>3.9</v>
      </c>
      <c r="AD66" s="28">
        <f t="shared" si="19"/>
        <v>45.700000000000017</v>
      </c>
      <c r="AE66" s="28">
        <f t="shared" si="10"/>
        <v>132.48045486851458</v>
      </c>
      <c r="AF66" s="891">
        <v>114.2</v>
      </c>
      <c r="AG66" s="28">
        <f t="shared" si="49"/>
        <v>72.2</v>
      </c>
      <c r="AH66" s="146">
        <f t="shared" si="67"/>
        <v>163.22241681260945</v>
      </c>
      <c r="AI66" s="545">
        <v>251.5</v>
      </c>
      <c r="AJ66" s="509">
        <v>251.5</v>
      </c>
      <c r="AK66" s="53">
        <v>207.9</v>
      </c>
      <c r="AL66" s="28">
        <f t="shared" si="68"/>
        <v>-43.599999999999994</v>
      </c>
      <c r="AM66" s="28">
        <f>IF(AJ66&lt;&gt;0,IF(AK66/AJ66*100&lt;0,"&lt;0",IF(AK66/AJ66*100&gt;200,"&gt;200",AK66/AJ66*100))," ")</f>
        <v>82.664015904572565</v>
      </c>
      <c r="AN66" s="782">
        <v>158.9</v>
      </c>
      <c r="AO66" s="28">
        <f t="shared" si="79"/>
        <v>49</v>
      </c>
      <c r="AP66" s="710">
        <f t="shared" si="11"/>
        <v>130.83700440528634</v>
      </c>
      <c r="AQ66" s="509">
        <v>97.1</v>
      </c>
      <c r="AR66" s="509">
        <v>97.1</v>
      </c>
      <c r="AS66" s="53">
        <v>61.8</v>
      </c>
      <c r="AT66" s="28">
        <f t="shared" si="69"/>
        <v>-35.299999999999997</v>
      </c>
      <c r="AU66" s="39">
        <f t="shared" si="12"/>
        <v>63.645726055612769</v>
      </c>
      <c r="AV66" s="763">
        <v>46.8</v>
      </c>
      <c r="AW66" s="28">
        <f>AS66-AV66</f>
        <v>15</v>
      </c>
      <c r="AX66" s="296">
        <f t="shared" si="13"/>
        <v>132.05128205128204</v>
      </c>
      <c r="AY66" s="521">
        <v>12.8</v>
      </c>
      <c r="AZ66" s="357">
        <v>13.3</v>
      </c>
      <c r="BA66" s="357">
        <f t="shared" si="18"/>
        <v>13.3</v>
      </c>
      <c r="BB66" s="357"/>
      <c r="BC66" s="28">
        <v>11.6</v>
      </c>
      <c r="BD66" s="28">
        <f t="shared" si="14"/>
        <v>11.6</v>
      </c>
      <c r="BE66" s="28"/>
      <c r="BF66" s="28">
        <f t="shared" si="78"/>
        <v>-1.7000000000000011</v>
      </c>
      <c r="BG66" s="28">
        <f t="shared" si="65"/>
        <v>87.218045112781951</v>
      </c>
      <c r="BH66" s="728">
        <v>10.3</v>
      </c>
      <c r="BI66" s="28">
        <f t="shared" si="55"/>
        <v>1.2999999999999989</v>
      </c>
      <c r="BJ66" s="146">
        <f t="shared" si="70"/>
        <v>112.62135922330097</v>
      </c>
      <c r="BL66" s="809">
        <f t="shared" si="15"/>
        <v>21.400000000000002</v>
      </c>
      <c r="BM66" s="809">
        <f t="shared" si="16"/>
        <v>18.900000000000002</v>
      </c>
      <c r="BN66" s="750">
        <v>18.7</v>
      </c>
      <c r="BO66" s="796">
        <v>0.1</v>
      </c>
      <c r="BP66" s="796">
        <v>0.1</v>
      </c>
      <c r="BQ66" s="751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8"/>
      <c r="K67" s="39">
        <f t="shared" si="5"/>
        <v>0</v>
      </c>
      <c r="L67" s="206" t="str">
        <f t="shared" si="6"/>
        <v xml:space="preserve"> </v>
      </c>
      <c r="M67" s="843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8">
        <f t="shared" si="53"/>
        <v>0</v>
      </c>
      <c r="U67" s="84">
        <f t="shared" si="30"/>
        <v>0</v>
      </c>
      <c r="V67" s="699"/>
      <c r="W67" s="847"/>
      <c r="X67" s="379">
        <v>0</v>
      </c>
      <c r="Y67" s="28"/>
      <c r="Z67" s="544"/>
      <c r="AA67" s="953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91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3"/>
      <c r="AO67" s="28"/>
      <c r="AP67" s="146"/>
      <c r="AQ67" s="357"/>
      <c r="AR67" s="357"/>
      <c r="AS67" s="28"/>
      <c r="AT67" s="28"/>
      <c r="AU67" s="39"/>
      <c r="AV67" s="728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8"/>
      <c r="BI67" s="28"/>
      <c r="BJ67" s="146"/>
      <c r="BL67" s="809"/>
      <c r="BM67" s="809"/>
      <c r="BN67" s="796"/>
      <c r="BO67" s="796"/>
      <c r="BP67" s="796"/>
      <c r="BQ67" s="797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30188.3</v>
      </c>
      <c r="D68" s="430">
        <f t="shared" si="80"/>
        <v>31745.599999999999</v>
      </c>
      <c r="E68" s="50">
        <f>AA68+AK68+AS68+BC68</f>
        <v>22808.5</v>
      </c>
      <c r="F68" s="50">
        <f t="shared" si="32"/>
        <v>22797.9</v>
      </c>
      <c r="G68" s="50">
        <f>Q68+BE68-BE69</f>
        <v>6.9000000000000012</v>
      </c>
      <c r="H68" s="50">
        <f t="shared" si="3"/>
        <v>-8937.0999999999985</v>
      </c>
      <c r="I68" s="50">
        <f t="shared" si="4"/>
        <v>71.847752129428969</v>
      </c>
      <c r="J68" s="812">
        <f t="shared" ref="J68:J74" si="81">T68+BH68</f>
        <v>18974.5</v>
      </c>
      <c r="K68" s="26">
        <f t="shared" si="5"/>
        <v>3834</v>
      </c>
      <c r="L68" s="206">
        <f t="shared" si="6"/>
        <v>120.20606603599569</v>
      </c>
      <c r="M68" s="430">
        <f>M69+M70</f>
        <v>16301.4</v>
      </c>
      <c r="N68" s="430">
        <f>N69+N70</f>
        <v>16909.899999999998</v>
      </c>
      <c r="O68" s="50">
        <f>O69+O70</f>
        <v>12664.3</v>
      </c>
      <c r="P68" s="50">
        <f>P69+P70</f>
        <v>12657.4</v>
      </c>
      <c r="Q68" s="50">
        <f t="shared" si="8"/>
        <v>6.9</v>
      </c>
      <c r="R68" s="50">
        <f t="shared" si="0"/>
        <v>-4245.5999999999985</v>
      </c>
      <c r="S68" s="50">
        <f t="shared" si="1"/>
        <v>74.892814268564578</v>
      </c>
      <c r="T68" s="812">
        <f>T69+T70</f>
        <v>9788.0999999999985</v>
      </c>
      <c r="U68" s="78">
        <f t="shared" si="30"/>
        <v>2876.2000000000007</v>
      </c>
      <c r="V68" s="694">
        <f t="shared" si="54"/>
        <v>129.38466096586674</v>
      </c>
      <c r="W68" s="854">
        <f>W69+W70+W71+W72</f>
        <v>11.8</v>
      </c>
      <c r="X68" s="664">
        <f>X69+X70+X71+X72</f>
        <v>11.8</v>
      </c>
      <c r="Y68" s="920">
        <f>X68-Z68</f>
        <v>0</v>
      </c>
      <c r="Z68" s="930">
        <f>Z69+Z70+Z71+Z72</f>
        <v>11.8</v>
      </c>
      <c r="AA68" s="960">
        <f>AA69+AA70+AA73+AA74</f>
        <v>6.9</v>
      </c>
      <c r="AB68" s="656">
        <f t="shared" si="9"/>
        <v>0</v>
      </c>
      <c r="AC68" s="50">
        <f>AC69+AC70+AC73+AC74</f>
        <v>6.9</v>
      </c>
      <c r="AD68" s="50">
        <f t="shared" si="19"/>
        <v>-4.9000000000000004</v>
      </c>
      <c r="AE68" s="50">
        <f t="shared" si="10"/>
        <v>58.474576271186443</v>
      </c>
      <c r="AF68" s="896">
        <f>AF69+AF70+AF73+AF74</f>
        <v>4.8</v>
      </c>
      <c r="AG68" s="50">
        <f t="shared" si="49"/>
        <v>2.1000000000000005</v>
      </c>
      <c r="AH68" s="153">
        <f>IF(AF68&lt;&gt;0,IF(AA68/AF68*100&lt;0,"&lt;0",IF(AA68/AF68*100&gt;200,"&gt;200",AA68/AF68*100))," ")</f>
        <v>143.75000000000003</v>
      </c>
      <c r="AI68" s="430">
        <f>AI69+AI70</f>
        <v>10454.6</v>
      </c>
      <c r="AJ68" s="430">
        <f>AJ69+AJ70</f>
        <v>11063.1</v>
      </c>
      <c r="AK68" s="50">
        <f>AK69+AK70</f>
        <v>8767.4</v>
      </c>
      <c r="AL68" s="121">
        <f t="shared" ref="AL68:AL74" si="82">AK68-AJ68</f>
        <v>-2295.7000000000007</v>
      </c>
      <c r="AM68" s="121">
        <f t="shared" ref="AM68:AM74" si="83">IF(AJ68&lt;&gt;0,IF(AK68/AJ68*100&lt;0,"&lt;0",IF(AK68/AJ68*100&gt;200,"&gt;200",AK68/AJ68*100))," ")</f>
        <v>79.249035080583198</v>
      </c>
      <c r="AN68" s="780">
        <f>AN69+AN70</f>
        <v>7672.5</v>
      </c>
      <c r="AO68" s="121">
        <f t="shared" si="79"/>
        <v>1094.8999999999996</v>
      </c>
      <c r="AP68" s="153">
        <f t="shared" ref="AP68:AP75" si="84">IF(AN68&lt;&gt;0,IF(AK68/AN68*100&lt;0,"&lt;0",IF(AK68/AN68*100&gt;200,"&gt;200",AK68/AN68*100))," ")</f>
        <v>114.27044639947866</v>
      </c>
      <c r="AQ68" s="430">
        <f>AQ69+AQ70</f>
        <v>5835</v>
      </c>
      <c r="AR68" s="430">
        <f>AR69+AR70</f>
        <v>5835</v>
      </c>
      <c r="AS68" s="50">
        <f>AS69+AS70</f>
        <v>3890</v>
      </c>
      <c r="AT68" s="121">
        <f t="shared" ref="AT68:AT74" si="85">AS68-AR68</f>
        <v>-1945</v>
      </c>
      <c r="AU68" s="26">
        <f t="shared" si="12"/>
        <v>66.666666666666657</v>
      </c>
      <c r="AV68" s="732">
        <f>AV69+AV70</f>
        <v>2110.8000000000002</v>
      </c>
      <c r="AW68" s="121">
        <f t="shared" ref="AW68:AW74" si="86">AS68-AV68</f>
        <v>1779.1999999999998</v>
      </c>
      <c r="AX68" s="694">
        <f t="shared" si="13"/>
        <v>184.29031646768996</v>
      </c>
      <c r="AY68" s="658">
        <f>AY69+AY73+AY74</f>
        <v>13886.9</v>
      </c>
      <c r="AZ68" s="659">
        <f>AZ69+AZ73+AZ74</f>
        <v>14835.7</v>
      </c>
      <c r="BA68" s="659">
        <f t="shared" si="18"/>
        <v>14831.2</v>
      </c>
      <c r="BB68" s="659">
        <f>BB69+BB73+BB74</f>
        <v>4.5</v>
      </c>
      <c r="BC68" s="660">
        <f>BC69+BC73+BC74</f>
        <v>10144.200000000001</v>
      </c>
      <c r="BD68" s="660">
        <f t="shared" si="14"/>
        <v>10140.5</v>
      </c>
      <c r="BE68" s="25">
        <f>BE69+BE73+BE74</f>
        <v>3.7</v>
      </c>
      <c r="BF68" s="50">
        <f t="shared" si="78"/>
        <v>-4691.5</v>
      </c>
      <c r="BG68" s="25">
        <f t="shared" si="65"/>
        <v>68.376955586861428</v>
      </c>
      <c r="BH68" s="732">
        <f>BH69+BH70+BH73+BH74</f>
        <v>9186.4</v>
      </c>
      <c r="BI68" s="50">
        <f t="shared" si="55"/>
        <v>957.80000000000109</v>
      </c>
      <c r="BJ68" s="153">
        <f>IF(BH68&lt;&gt;0,IF(BC68/BH68*100&lt;0,"&lt;0",IF(BC68/BH68*100&gt;200,"&gt;200",BC68/BH68*100))," ")</f>
        <v>110.42628233040148</v>
      </c>
      <c r="BK68" s="2"/>
      <c r="BL68" s="809">
        <f t="shared" si="15"/>
        <v>1418.9</v>
      </c>
      <c r="BM68" s="809">
        <f t="shared" si="16"/>
        <v>1015.4</v>
      </c>
      <c r="BN68" s="796"/>
      <c r="BO68" s="796">
        <v>965.4</v>
      </c>
      <c r="BP68" s="796">
        <v>50</v>
      </c>
      <c r="BQ68" s="79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88" t="s">
        <v>47</v>
      </c>
      <c r="B69" s="566">
        <v>191</v>
      </c>
      <c r="C69" s="365">
        <f>M69+AY69</f>
        <v>13898.699999999999</v>
      </c>
      <c r="D69" s="365">
        <f t="shared" si="80"/>
        <v>14847.5</v>
      </c>
      <c r="E69" s="49">
        <f t="shared" ref="E69:E74" si="87">O69+BC69</f>
        <v>10151.1</v>
      </c>
      <c r="F69" s="49">
        <f t="shared" si="32"/>
        <v>10140.5</v>
      </c>
      <c r="G69" s="49">
        <f>Q69+BE69-BE69</f>
        <v>6.9000000000000012</v>
      </c>
      <c r="H69" s="49">
        <f t="shared" si="3"/>
        <v>-4696.3999999999996</v>
      </c>
      <c r="I69" s="49">
        <f t="shared" si="4"/>
        <v>68.369085704664087</v>
      </c>
      <c r="J69" s="819">
        <f t="shared" si="81"/>
        <v>9191.1999999999989</v>
      </c>
      <c r="K69" s="47">
        <f t="shared" si="5"/>
        <v>959.90000000000146</v>
      </c>
      <c r="L69" s="206">
        <f t="shared" si="6"/>
        <v>110.44368526416575</v>
      </c>
      <c r="M69" s="365">
        <f t="shared" ref="M69:N72" si="88">W69+AI69+AQ69</f>
        <v>11.8</v>
      </c>
      <c r="N69" s="365">
        <f t="shared" si="88"/>
        <v>11.8</v>
      </c>
      <c r="O69" s="49">
        <f t="shared" si="17"/>
        <v>6.9</v>
      </c>
      <c r="P69" s="49">
        <f t="shared" si="7"/>
        <v>0</v>
      </c>
      <c r="Q69" s="49">
        <f t="shared" si="8"/>
        <v>6.9</v>
      </c>
      <c r="R69" s="49">
        <f t="shared" si="0"/>
        <v>-4.9000000000000004</v>
      </c>
      <c r="S69" s="49">
        <f t="shared" si="1"/>
        <v>58.474576271186443</v>
      </c>
      <c r="T69" s="819">
        <f t="shared" si="53"/>
        <v>4.8</v>
      </c>
      <c r="U69" s="86">
        <f t="shared" si="30"/>
        <v>2.1000000000000005</v>
      </c>
      <c r="V69" s="682">
        <f t="shared" si="54"/>
        <v>143.75000000000003</v>
      </c>
      <c r="W69" s="854">
        <v>11.8</v>
      </c>
      <c r="X69" s="664">
        <v>11.8</v>
      </c>
      <c r="Y69" s="920">
        <f>X69-Z69</f>
        <v>0</v>
      </c>
      <c r="Z69" s="930">
        <v>11.8</v>
      </c>
      <c r="AA69" s="960">
        <v>6.9</v>
      </c>
      <c r="AB69" s="656">
        <f t="shared" si="9"/>
        <v>0</v>
      </c>
      <c r="AC69" s="49">
        <v>6.9</v>
      </c>
      <c r="AD69" s="49">
        <f t="shared" si="19"/>
        <v>-4.9000000000000004</v>
      </c>
      <c r="AE69" s="49">
        <f t="shared" si="10"/>
        <v>58.474576271186443</v>
      </c>
      <c r="AF69" s="896">
        <v>4.8</v>
      </c>
      <c r="AG69" s="49">
        <f t="shared" si="49"/>
        <v>2.1000000000000005</v>
      </c>
      <c r="AH69" s="154">
        <f>IF(AF69&lt;&gt;0,IF(AA69/AF69*100&lt;0,"&lt;0",IF(AA69/AF69*100&gt;200,"&gt;200",AA69/AF69*100))," ")</f>
        <v>143.75000000000003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3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4"/>
      <c r="AW69" s="28">
        <f t="shared" si="86"/>
        <v>0</v>
      </c>
      <c r="AX69" s="687" t="str">
        <f t="shared" si="13"/>
        <v xml:space="preserve"> </v>
      </c>
      <c r="AY69" s="657">
        <v>13886.9</v>
      </c>
      <c r="AZ69" s="661">
        <v>14835.7</v>
      </c>
      <c r="BA69" s="661">
        <f t="shared" si="18"/>
        <v>14831.2</v>
      </c>
      <c r="BB69" s="661">
        <v>4.5</v>
      </c>
      <c r="BC69" s="662">
        <v>10144.200000000001</v>
      </c>
      <c r="BD69" s="662">
        <f t="shared" si="14"/>
        <v>10140.5</v>
      </c>
      <c r="BE69" s="28">
        <v>3.7</v>
      </c>
      <c r="BF69" s="28">
        <f t="shared" si="78"/>
        <v>-4691.5</v>
      </c>
      <c r="BG69" s="28">
        <f t="shared" si="65"/>
        <v>68.376955586861428</v>
      </c>
      <c r="BH69" s="734">
        <v>9186.4</v>
      </c>
      <c r="BI69" s="49">
        <f t="shared" si="55"/>
        <v>957.80000000000109</v>
      </c>
      <c r="BJ69" s="154">
        <f>IF(BH69&lt;&gt;0,IF(BC69/BH69*100&lt;0,"&lt;0",IF(BC69/BH69*100&gt;200,"&gt;200",BC69/BH69*100))," ")</f>
        <v>110.42628233040148</v>
      </c>
      <c r="BK69" s="2"/>
      <c r="BL69" s="809">
        <f t="shared" si="15"/>
        <v>403.5</v>
      </c>
      <c r="BM69" s="809">
        <f t="shared" si="16"/>
        <v>0</v>
      </c>
      <c r="BN69" s="796"/>
      <c r="BO69" s="796"/>
      <c r="BP69" s="799"/>
      <c r="BQ69" s="796">
        <v>403.5</v>
      </c>
    </row>
    <row r="70" spans="1:81" s="3" customFormat="1" ht="27" customHeight="1" x14ac:dyDescent="0.25">
      <c r="A70" s="588" t="s">
        <v>48</v>
      </c>
      <c r="B70" s="590">
        <v>192</v>
      </c>
      <c r="C70" s="366">
        <f>M70+AY70</f>
        <v>16289.6</v>
      </c>
      <c r="D70" s="366">
        <f t="shared" si="80"/>
        <v>16898.099999999999</v>
      </c>
      <c r="E70" s="54">
        <f t="shared" si="87"/>
        <v>12657.4</v>
      </c>
      <c r="F70" s="54">
        <f t="shared" ref="F70:G72" si="89">P70+BD70</f>
        <v>12657.4</v>
      </c>
      <c r="G70" s="54">
        <f t="shared" si="89"/>
        <v>0</v>
      </c>
      <c r="H70" s="54">
        <f t="shared" si="3"/>
        <v>-4240.6999999999989</v>
      </c>
      <c r="I70" s="54">
        <f t="shared" si="4"/>
        <v>74.904279179316021</v>
      </c>
      <c r="J70" s="819">
        <f t="shared" si="81"/>
        <v>9783.2999999999993</v>
      </c>
      <c r="K70" s="47">
        <f t="shared" si="5"/>
        <v>2874.1000000000004</v>
      </c>
      <c r="L70" s="206">
        <f t="shared" si="6"/>
        <v>129.37761287091269</v>
      </c>
      <c r="M70" s="365">
        <f t="shared" si="88"/>
        <v>16289.6</v>
      </c>
      <c r="N70" s="365">
        <f t="shared" si="88"/>
        <v>16898.099999999999</v>
      </c>
      <c r="O70" s="49">
        <f t="shared" si="17"/>
        <v>12657.4</v>
      </c>
      <c r="P70" s="54">
        <f>O70</f>
        <v>12657.4</v>
      </c>
      <c r="Q70" s="54">
        <f t="shared" si="8"/>
        <v>0</v>
      </c>
      <c r="R70" s="54">
        <f t="shared" si="0"/>
        <v>-4240.6999999999989</v>
      </c>
      <c r="S70" s="54">
        <f t="shared" si="1"/>
        <v>74.904279179316021</v>
      </c>
      <c r="T70" s="819">
        <f t="shared" si="53"/>
        <v>9783.2999999999993</v>
      </c>
      <c r="U70" s="86">
        <f t="shared" si="30"/>
        <v>2874.1000000000004</v>
      </c>
      <c r="V70" s="682">
        <f t="shared" si="54"/>
        <v>129.37761287091269</v>
      </c>
      <c r="W70" s="855"/>
      <c r="X70" s="500"/>
      <c r="Y70" s="28"/>
      <c r="Z70" s="931"/>
      <c r="AA70" s="961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7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11063.1</v>
      </c>
      <c r="AK70" s="54">
        <f>AK71+AK72</f>
        <v>8767.4</v>
      </c>
      <c r="AL70" s="28">
        <f t="shared" si="82"/>
        <v>-2295.7000000000007</v>
      </c>
      <c r="AM70" s="28">
        <f t="shared" si="83"/>
        <v>79.249035080583198</v>
      </c>
      <c r="AN70" s="783">
        <f>AN71+AN72</f>
        <v>7672.5</v>
      </c>
      <c r="AO70" s="28">
        <f t="shared" si="79"/>
        <v>1094.8999999999996</v>
      </c>
      <c r="AP70" s="155">
        <f t="shared" si="84"/>
        <v>114.27044639947866</v>
      </c>
      <c r="AQ70" s="366">
        <f>AQ71+AQ72</f>
        <v>5835</v>
      </c>
      <c r="AR70" s="366">
        <f>AR71+AR72</f>
        <v>5835</v>
      </c>
      <c r="AS70" s="366">
        <f>AS71+AS72</f>
        <v>3890</v>
      </c>
      <c r="AT70" s="28">
        <f t="shared" si="85"/>
        <v>-1945</v>
      </c>
      <c r="AU70" s="47">
        <f t="shared" si="12"/>
        <v>66.666666666666657</v>
      </c>
      <c r="AV70" s="734">
        <f>AV71+AV72</f>
        <v>2110.8000000000002</v>
      </c>
      <c r="AW70" s="28">
        <f t="shared" si="86"/>
        <v>1779.1999999999998</v>
      </c>
      <c r="AX70" s="687">
        <f t="shared" si="13"/>
        <v>184.29031646768996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4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9">
        <f t="shared" si="15"/>
        <v>1015.4</v>
      </c>
      <c r="BM70" s="809">
        <f t="shared" si="16"/>
        <v>1015.4</v>
      </c>
      <c r="BN70" s="799"/>
      <c r="BO70" s="799">
        <v>965.4</v>
      </c>
      <c r="BP70" s="799">
        <v>50</v>
      </c>
      <c r="BQ70" s="796"/>
    </row>
    <row r="71" spans="1:81" s="3" customFormat="1" ht="30.75" customHeight="1" x14ac:dyDescent="0.25">
      <c r="A71" s="588" t="s">
        <v>239</v>
      </c>
      <c r="B71" s="590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8767.4</v>
      </c>
      <c r="F71" s="54">
        <f t="shared" si="89"/>
        <v>8767.4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9">
        <f t="shared" si="81"/>
        <v>7672.5</v>
      </c>
      <c r="K71" s="47">
        <f t="shared" si="5"/>
        <v>1094.8999999999996</v>
      </c>
      <c r="L71" s="206">
        <f t="shared" si="6"/>
        <v>114.27044639947866</v>
      </c>
      <c r="M71" s="365">
        <f t="shared" si="88"/>
        <v>10454.6</v>
      </c>
      <c r="N71" s="365">
        <f t="shared" si="88"/>
        <v>11063.1</v>
      </c>
      <c r="O71" s="49">
        <f t="shared" si="17"/>
        <v>8767.4</v>
      </c>
      <c r="P71" s="54">
        <f>O71</f>
        <v>8767.4</v>
      </c>
      <c r="Q71" s="54">
        <f t="shared" si="8"/>
        <v>0</v>
      </c>
      <c r="R71" s="54">
        <f t="shared" si="0"/>
        <v>-2295.7000000000007</v>
      </c>
      <c r="S71" s="54">
        <f t="shared" si="1"/>
        <v>79.249035080583198</v>
      </c>
      <c r="T71" s="819">
        <f t="shared" si="53"/>
        <v>7672.5</v>
      </c>
      <c r="U71" s="86">
        <f t="shared" si="30"/>
        <v>1094.8999999999996</v>
      </c>
      <c r="V71" s="682">
        <f t="shared" si="54"/>
        <v>114.27044639947866</v>
      </c>
      <c r="W71" s="855"/>
      <c r="X71" s="500"/>
      <c r="Y71" s="28"/>
      <c r="Z71" s="931"/>
      <c r="AA71" s="961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7"/>
      <c r="AG71" s="54"/>
      <c r="AH71" s="155"/>
      <c r="AI71" s="180">
        <v>10454.6</v>
      </c>
      <c r="AJ71" s="366">
        <v>11063.1</v>
      </c>
      <c r="AK71" s="54">
        <v>8767.4</v>
      </c>
      <c r="AL71" s="28">
        <f t="shared" si="82"/>
        <v>-2295.7000000000007</v>
      </c>
      <c r="AM71" s="28">
        <f t="shared" si="83"/>
        <v>79.249035080583198</v>
      </c>
      <c r="AN71" s="783">
        <v>7672.5</v>
      </c>
      <c r="AO71" s="28">
        <f t="shared" si="79"/>
        <v>1094.8999999999996</v>
      </c>
      <c r="AP71" s="155">
        <f t="shared" si="84"/>
        <v>114.27044639947866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4"/>
      <c r="AW71" s="28">
        <f t="shared" si="86"/>
        <v>0</v>
      </c>
      <c r="AX71" s="687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4"/>
      <c r="BI71" s="54"/>
      <c r="BJ71" s="155"/>
      <c r="BK71" s="2"/>
      <c r="BL71" s="809">
        <f t="shared" si="15"/>
        <v>965.4</v>
      </c>
      <c r="BM71" s="809">
        <f t="shared" si="16"/>
        <v>965.4</v>
      </c>
      <c r="BN71" s="799"/>
      <c r="BO71" s="799">
        <v>965.4</v>
      </c>
      <c r="BP71" s="796"/>
      <c r="BQ71" s="800"/>
    </row>
    <row r="72" spans="1:81" s="3" customFormat="1" ht="29.25" customHeight="1" x14ac:dyDescent="0.25">
      <c r="A72" s="588" t="s">
        <v>238</v>
      </c>
      <c r="B72" s="590">
        <v>1922</v>
      </c>
      <c r="C72" s="366">
        <f>M72+AY72</f>
        <v>5835</v>
      </c>
      <c r="D72" s="366">
        <f t="shared" si="80"/>
        <v>5835</v>
      </c>
      <c r="E72" s="54">
        <f t="shared" si="87"/>
        <v>3890</v>
      </c>
      <c r="F72" s="54">
        <f t="shared" si="89"/>
        <v>3890</v>
      </c>
      <c r="G72" s="54">
        <f t="shared" si="89"/>
        <v>0</v>
      </c>
      <c r="H72" s="54">
        <f t="shared" si="3"/>
        <v>-1945</v>
      </c>
      <c r="I72" s="54">
        <f t="shared" si="4"/>
        <v>66.666666666666657</v>
      </c>
      <c r="J72" s="819">
        <f t="shared" si="81"/>
        <v>2110.8000000000002</v>
      </c>
      <c r="K72" s="47">
        <f t="shared" si="5"/>
        <v>1779.1999999999998</v>
      </c>
      <c r="L72" s="206">
        <f t="shared" si="6"/>
        <v>184.29031646768996</v>
      </c>
      <c r="M72" s="365">
        <f t="shared" si="88"/>
        <v>5835</v>
      </c>
      <c r="N72" s="365">
        <f t="shared" si="88"/>
        <v>5835</v>
      </c>
      <c r="O72" s="49">
        <f t="shared" si="17"/>
        <v>3890</v>
      </c>
      <c r="P72" s="54">
        <f>O72</f>
        <v>3890</v>
      </c>
      <c r="Q72" s="54">
        <f t="shared" si="8"/>
        <v>0</v>
      </c>
      <c r="R72" s="54">
        <f t="shared" si="0"/>
        <v>-1945</v>
      </c>
      <c r="S72" s="54">
        <f t="shared" si="1"/>
        <v>66.666666666666657</v>
      </c>
      <c r="T72" s="819">
        <f t="shared" si="53"/>
        <v>2110.8000000000002</v>
      </c>
      <c r="U72" s="86">
        <f t="shared" si="30"/>
        <v>1779.1999999999998</v>
      </c>
      <c r="V72" s="682">
        <f t="shared" si="54"/>
        <v>184.29031646768996</v>
      </c>
      <c r="W72" s="855"/>
      <c r="X72" s="500"/>
      <c r="Y72" s="28"/>
      <c r="Z72" s="931"/>
      <c r="AA72" s="961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7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3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3890</v>
      </c>
      <c r="AT72" s="28">
        <f t="shared" si="85"/>
        <v>-1945</v>
      </c>
      <c r="AU72" s="47">
        <f t="shared" si="12"/>
        <v>66.666666666666657</v>
      </c>
      <c r="AV72" s="734">
        <v>2110.8000000000002</v>
      </c>
      <c r="AW72" s="28">
        <f t="shared" si="86"/>
        <v>1779.1999999999998</v>
      </c>
      <c r="AX72" s="687">
        <f t="shared" si="13"/>
        <v>184.29031646768996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4"/>
      <c r="BI72" s="54"/>
      <c r="BJ72" s="155"/>
      <c r="BK72" s="2"/>
      <c r="BL72" s="809">
        <f t="shared" si="15"/>
        <v>50</v>
      </c>
      <c r="BM72" s="809">
        <f t="shared" si="16"/>
        <v>50</v>
      </c>
      <c r="BN72" s="796"/>
      <c r="BO72" s="796"/>
      <c r="BP72" s="796">
        <v>50</v>
      </c>
      <c r="BQ72" s="800"/>
    </row>
    <row r="73" spans="1:81" ht="28.5" hidden="1" customHeight="1" x14ac:dyDescent="0.25">
      <c r="A73" s="588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9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9">
        <f t="shared" si="53"/>
        <v>0</v>
      </c>
      <c r="U73" s="86">
        <f t="shared" si="30"/>
        <v>0</v>
      </c>
      <c r="V73" s="682" t="str">
        <f t="shared" si="54"/>
        <v xml:space="preserve"> </v>
      </c>
      <c r="W73" s="856"/>
      <c r="X73" s="442"/>
      <c r="Y73" s="28"/>
      <c r="Z73" s="932"/>
      <c r="AA73" s="962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7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3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4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4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9">
        <f t="shared" si="15"/>
        <v>281.40000000000003</v>
      </c>
      <c r="BM73" s="809">
        <f t="shared" si="16"/>
        <v>281.40000000000003</v>
      </c>
      <c r="BN73" s="796"/>
      <c r="BO73" s="796"/>
      <c r="BP73" s="796">
        <v>281.40000000000003</v>
      </c>
      <c r="BQ73" s="800"/>
    </row>
    <row r="74" spans="1:81" ht="30.75" hidden="1" customHeight="1" x14ac:dyDescent="0.25">
      <c r="A74" s="588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9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9">
        <f>AF74+AN74+AV74</f>
        <v>0</v>
      </c>
      <c r="U74" s="86">
        <f t="shared" ref="U74:U99" si="90">O74-T74</f>
        <v>0</v>
      </c>
      <c r="V74" s="682" t="str">
        <f t="shared" ref="V74:V99" si="91">IF(T74&lt;&gt;0,IF(O74/T74*100&lt;0,"&lt;0",IF(O74/T74*100&gt;200,"&gt;200",O74/T74*100))," ")</f>
        <v xml:space="preserve"> </v>
      </c>
      <c r="W74" s="856"/>
      <c r="X74" s="442"/>
      <c r="Y74" s="28"/>
      <c r="Z74" s="932"/>
      <c r="AA74" s="962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7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3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4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4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9">
        <f t="shared" si="15"/>
        <v>3622.6000000000004</v>
      </c>
      <c r="BM74" s="809">
        <f t="shared" si="16"/>
        <v>3247.9000000000005</v>
      </c>
      <c r="BN74" s="796">
        <v>2062.6000000000004</v>
      </c>
      <c r="BO74" s="796">
        <v>1185.3</v>
      </c>
      <c r="BP74" s="796"/>
      <c r="BQ74" s="800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84612.79</v>
      </c>
      <c r="E75" s="24">
        <f>O75+BC75-E90-E84</f>
        <v>56523.499999999985</v>
      </c>
      <c r="F75" s="24">
        <f>P75+BD75-F90+BD90-F84-(BD90-AC69)</f>
        <v>54700.899999999994</v>
      </c>
      <c r="G75" s="24">
        <f>Q75+BE75-BE69</f>
        <v>1829.5999999999997</v>
      </c>
      <c r="H75" s="24">
        <f t="shared" ref="H75:H139" si="92">E75-D75</f>
        <v>-28089.290000000008</v>
      </c>
      <c r="I75" s="24">
        <f t="shared" ref="I75:I139" si="93">IF(D75&lt;&gt;0,IF(E75/D75*100&lt;0,"&lt;0",IF(E75/D75*100&gt;200,"&gt;200",E75/D75*100))," ")</f>
        <v>66.802548409052562</v>
      </c>
      <c r="J75" s="821">
        <f>T75+BH75-J90-J84</f>
        <v>49973.299999999996</v>
      </c>
      <c r="K75" s="24">
        <f t="shared" si="5"/>
        <v>6550.1999999999898</v>
      </c>
      <c r="L75" s="206">
        <f t="shared" si="6"/>
        <v>113.10739935125356</v>
      </c>
      <c r="M75" s="377">
        <f>W75+AI75+AQ75-M91</f>
        <v>76246.100000000006</v>
      </c>
      <c r="N75" s="377">
        <f>X75+AJ75+AR75-N91</f>
        <v>76874.200000000012</v>
      </c>
      <c r="O75" s="23">
        <f>AA75+AK75+AS75-O91</f>
        <v>53488.999999999993</v>
      </c>
      <c r="P75" s="23">
        <f>AB75+AK75+AS75-P91</f>
        <v>51736.799999999996</v>
      </c>
      <c r="Q75" s="23">
        <f t="shared" si="8"/>
        <v>1752.1999999999998</v>
      </c>
      <c r="R75" s="23">
        <f t="shared" si="0"/>
        <v>-23385.200000000019</v>
      </c>
      <c r="S75" s="23">
        <f t="shared" si="1"/>
        <v>69.57991107549735</v>
      </c>
      <c r="T75" s="811">
        <f>AF75+AN75+AV75-T91</f>
        <v>47469.599999999991</v>
      </c>
      <c r="U75" s="77">
        <f t="shared" si="90"/>
        <v>6019.4000000000015</v>
      </c>
      <c r="V75" s="670">
        <f t="shared" si="91"/>
        <v>112.68053659605306</v>
      </c>
      <c r="W75" s="845">
        <f>W77+W94</f>
        <v>55399.6</v>
      </c>
      <c r="X75" s="447">
        <f>X77+X94</f>
        <v>56027.700000000004</v>
      </c>
      <c r="Y75" s="23">
        <f>X75-Z75</f>
        <v>53038.200000000004</v>
      </c>
      <c r="Z75" s="655">
        <f>Z77+Z94</f>
        <v>2989.5</v>
      </c>
      <c r="AA75" s="951">
        <f>AA77+AA94</f>
        <v>37882.300000000003</v>
      </c>
      <c r="AB75" s="377">
        <f t="shared" si="9"/>
        <v>36130.100000000006</v>
      </c>
      <c r="AC75" s="23">
        <f>AC77+AC94</f>
        <v>1752.1999999999998</v>
      </c>
      <c r="AD75" s="23">
        <f t="shared" si="19"/>
        <v>-18145.400000000001</v>
      </c>
      <c r="AE75" s="23">
        <f t="shared" si="10"/>
        <v>67.613519741128044</v>
      </c>
      <c r="AF75" s="889">
        <f>AF77+AF94</f>
        <v>33798.099999999991</v>
      </c>
      <c r="AG75" s="23">
        <f>AA75-AF75</f>
        <v>4084.2000000000116</v>
      </c>
      <c r="AH75" s="142">
        <f>IF(AF75&lt;&gt;0,IF(AA75/AF75*100&lt;0,"&lt;0",IF(AA75/AF75*100&gt;200,"&gt;200",AA75/AF75*100))," ")</f>
        <v>112.08411123702224</v>
      </c>
      <c r="AI75" s="377">
        <f>AI77+AI94</f>
        <v>25792</v>
      </c>
      <c r="AJ75" s="377">
        <f>AJ77+AJ94</f>
        <v>26400.5</v>
      </c>
      <c r="AK75" s="23">
        <f>AK77+AK94</f>
        <v>19997.799999999996</v>
      </c>
      <c r="AL75" s="23">
        <f>AK75-AJ75</f>
        <v>-6402.7000000000044</v>
      </c>
      <c r="AM75" s="23">
        <f>IF(AJ75&lt;&gt;0,IF(AK75/AJ75*100&lt;0,"&lt;0",IF(AK75/AJ75*100&gt;200,"&gt;200",AK75/AJ75*100))," ")</f>
        <v>75.747807806670309</v>
      </c>
      <c r="AN75" s="771">
        <f>AN77+AN94</f>
        <v>17641.7</v>
      </c>
      <c r="AO75" s="23">
        <f>AK75-AN75</f>
        <v>2356.0999999999949</v>
      </c>
      <c r="AP75" s="142">
        <f t="shared" si="84"/>
        <v>113.35528888939272</v>
      </c>
      <c r="AQ75" s="377">
        <f>AQ77+AQ94</f>
        <v>11344.1</v>
      </c>
      <c r="AR75" s="377">
        <f>AR77+AR94</f>
        <v>11344.1</v>
      </c>
      <c r="AS75" s="23">
        <f>AS77+AS94</f>
        <v>8266.2999999999993</v>
      </c>
      <c r="AT75" s="23">
        <f>AS75-AR75</f>
        <v>-3077.8000000000011</v>
      </c>
      <c r="AU75" s="24">
        <f t="shared" si="12"/>
        <v>72.868715896369025</v>
      </c>
      <c r="AV75" s="726">
        <f>AV77+AV94</f>
        <v>5813.1</v>
      </c>
      <c r="AW75" s="23">
        <f>AS75-AV75</f>
        <v>2453.1999999999989</v>
      </c>
      <c r="AX75" s="449">
        <f t="shared" si="13"/>
        <v>142.20123514131873</v>
      </c>
      <c r="AY75" s="141">
        <f>AY77+AY94</f>
        <v>20363.2</v>
      </c>
      <c r="AZ75" s="377">
        <f>AZ77+AZ94</f>
        <v>22546.789999999997</v>
      </c>
      <c r="BA75" s="377">
        <f t="shared" ref="BA75:BA138" si="94">AZ75-BB75</f>
        <v>22100.69</v>
      </c>
      <c r="BB75" s="377">
        <f>BB77+BB94</f>
        <v>446.09999999999997</v>
      </c>
      <c r="BC75" s="23">
        <f>BC77+BC94</f>
        <v>13188.199999999997</v>
      </c>
      <c r="BD75" s="23">
        <f t="shared" si="14"/>
        <v>13107.099999999997</v>
      </c>
      <c r="BE75" s="23">
        <f>BE77+BE94</f>
        <v>81.100000000000009</v>
      </c>
      <c r="BF75" s="23">
        <f t="shared" si="78"/>
        <v>-9358.59</v>
      </c>
      <c r="BG75" s="23">
        <f>IF(AZ75&lt;&gt;0,IF(BC75/AZ75*100&lt;0,"&lt;0",IF(BC75/AZ75*100&gt;200,"&gt;200",BC75/AZ75*100))," ")</f>
        <v>58.492583644944574</v>
      </c>
      <c r="BH75" s="726">
        <f>BH77+BH94</f>
        <v>11698</v>
      </c>
      <c r="BI75" s="23">
        <f>BC75-BH75</f>
        <v>1490.1999999999971</v>
      </c>
      <c r="BJ75" s="156">
        <f>IF(BH75&lt;&gt;0,IF(BC75/BH75*100&lt;0,"&lt;0",IF(BC75/BH75*100&gt;200,"&gt;200",BC75/BH75*100))," ")</f>
        <v>112.73892973157803</v>
      </c>
      <c r="BK75" s="2"/>
      <c r="BL75" s="809">
        <f>BM75+BQ75-BL90</f>
        <v>2485.0999999999995</v>
      </c>
      <c r="BM75" s="809">
        <f>BN75+BO75+BP75-BM91</f>
        <v>2513.8999999999996</v>
      </c>
      <c r="BN75" s="796">
        <v>2062.6</v>
      </c>
      <c r="BO75" s="750">
        <v>1185.3</v>
      </c>
      <c r="BP75" s="796">
        <v>281.39999999999998</v>
      </c>
      <c r="BQ75" s="805">
        <v>374.7</v>
      </c>
    </row>
    <row r="76" spans="1:81" ht="17.25" customHeight="1" x14ac:dyDescent="0.25">
      <c r="A76" s="591" t="s">
        <v>19</v>
      </c>
      <c r="B76" s="592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2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2"/>
      <c r="U76" s="88"/>
      <c r="V76" s="671"/>
      <c r="W76" s="857"/>
      <c r="X76" s="501"/>
      <c r="Y76" s="28"/>
      <c r="Z76" s="933"/>
      <c r="AA76" s="963"/>
      <c r="AB76" s="489"/>
      <c r="AC76" s="55"/>
      <c r="AD76" s="55"/>
      <c r="AE76" s="55" t="str">
        <f t="shared" si="10"/>
        <v xml:space="preserve"> </v>
      </c>
      <c r="AF76" s="898"/>
      <c r="AG76" s="55"/>
      <c r="AH76" s="197"/>
      <c r="AI76" s="157"/>
      <c r="AJ76" s="489"/>
      <c r="AK76" s="55"/>
      <c r="AL76" s="55"/>
      <c r="AM76" s="55"/>
      <c r="AN76" s="784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5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5"/>
      <c r="BI76" s="55"/>
      <c r="BJ76" s="158"/>
      <c r="BL76" s="809">
        <f t="shared" ref="BL76:BL139" si="95">BM76+BQ76</f>
        <v>0</v>
      </c>
      <c r="BM76" s="809">
        <f t="shared" ref="BM76:BM139" si="96">BN76+BO76+BP76</f>
        <v>0</v>
      </c>
      <c r="BN76" s="796"/>
      <c r="BO76" s="747"/>
      <c r="BP76" s="794"/>
      <c r="BQ76" s="800"/>
    </row>
    <row r="77" spans="1:81" ht="25.5" customHeight="1" x14ac:dyDescent="0.25">
      <c r="A77" s="593" t="s">
        <v>56</v>
      </c>
      <c r="B77" s="594">
        <v>2</v>
      </c>
      <c r="C77" s="432">
        <f>C78+C79+C80+C85+C86+C87+C88</f>
        <v>74249.999999999985</v>
      </c>
      <c r="D77" s="432">
        <f>D78+D79+D80+D85+D86+D87+D88</f>
        <v>74027.39</v>
      </c>
      <c r="E77" s="303">
        <f>E78+E79+E80+E85+E86+E87+E88</f>
        <v>51873.2</v>
      </c>
      <c r="F77" s="303">
        <f>F78+F79+F80+F85+F86+F87+F88+F90-AB90-BD90+AC69</f>
        <v>51540.1</v>
      </c>
      <c r="G77" s="303">
        <f>Q77+BE77-BE69</f>
        <v>340.1</v>
      </c>
      <c r="H77" s="303">
        <f t="shared" si="92"/>
        <v>-22154.190000000002</v>
      </c>
      <c r="I77" s="303">
        <f t="shared" si="93"/>
        <v>70.072982446091913</v>
      </c>
      <c r="J77" s="823">
        <f>T77+BH77-J90-J84</f>
        <v>46203.1</v>
      </c>
      <c r="K77" s="303">
        <f t="shared" si="5"/>
        <v>5670.0999999999985</v>
      </c>
      <c r="L77" s="206">
        <f t="shared" si="6"/>
        <v>112.27212026898627</v>
      </c>
      <c r="M77" s="434">
        <f>M78+M79+M80+M85+M86+M87+M88+M90</f>
        <v>72213.100000000006</v>
      </c>
      <c r="N77" s="434">
        <f>X77+AJ77+AR77-N91</f>
        <v>72507.900000000023</v>
      </c>
      <c r="O77" s="434">
        <f>AA77+AK77+AS77-O91</f>
        <v>51270.6</v>
      </c>
      <c r="P77" s="434">
        <f>AB77+AK77+AS77-P91</f>
        <v>50940</v>
      </c>
      <c r="Q77" s="125">
        <f t="shared" ref="Q77:Q140" si="97">AC77</f>
        <v>330.6</v>
      </c>
      <c r="R77" s="125">
        <f t="shared" si="0"/>
        <v>-21237.300000000025</v>
      </c>
      <c r="S77" s="125">
        <f t="shared" si="1"/>
        <v>70.710363974132449</v>
      </c>
      <c r="T77" s="823">
        <f>AF77+AN77+AV77-T91</f>
        <v>45559.7</v>
      </c>
      <c r="U77" s="304">
        <f t="shared" si="90"/>
        <v>5710.9000000000015</v>
      </c>
      <c r="V77" s="672">
        <f t="shared" si="91"/>
        <v>112.53498157362758</v>
      </c>
      <c r="W77" s="858">
        <f>W78+W79+W80+W85+W86+W87+W88+W89</f>
        <v>51408.5</v>
      </c>
      <c r="X77" s="446">
        <f>X78+X79+X80+X85+X86+X87+X88+X89</f>
        <v>51702.600000000006</v>
      </c>
      <c r="Y77" s="125">
        <f>X77-Z77</f>
        <v>50926.3</v>
      </c>
      <c r="Z77" s="676">
        <f>Z78+Z79+Z80+Z85+Z86+Z87+Z88+Z89</f>
        <v>776.3</v>
      </c>
      <c r="AA77" s="964">
        <f>AA78+AA79+AA80+AA85+AA86+AA87+AA88+AA89</f>
        <v>35677.300000000003</v>
      </c>
      <c r="AB77" s="434">
        <f t="shared" ref="AB77:AB140" si="98">AA77-AC77</f>
        <v>35346.700000000004</v>
      </c>
      <c r="AC77" s="125">
        <f>AC78+AC79+AC80+AC85+AC86+AC87+AC88+AC89</f>
        <v>330.6</v>
      </c>
      <c r="AD77" s="125">
        <f t="shared" si="19"/>
        <v>-16025.300000000003</v>
      </c>
      <c r="AE77" s="125">
        <f t="shared" si="10"/>
        <v>69.00484695160398</v>
      </c>
      <c r="AF77" s="899">
        <f>AF78+AF79+AF80+AF85+AF86+AF87+AF88+AF89</f>
        <v>31935.399999999994</v>
      </c>
      <c r="AG77" s="125">
        <f>AA77-AF77</f>
        <v>3741.9000000000087</v>
      </c>
      <c r="AH77" s="306">
        <f>IF(AF77&lt;&gt;0,IF(AA77/AF77*100&lt;0,"&lt;0",IF(AA77/AF77*100&gt;200,"&gt;200",AA77/AF77*100))," ")</f>
        <v>111.71709137821981</v>
      </c>
      <c r="AI77" s="434">
        <f>AI78+AI79+AI80+AI85+AI86+AI87+AI88+AI89</f>
        <v>25768.9</v>
      </c>
      <c r="AJ77" s="434">
        <f>AJ78+AJ79+AJ80+AJ85+AJ86+AJ87+AJ88+AJ89</f>
        <v>26378.1</v>
      </c>
      <c r="AK77" s="125">
        <f>AK78+AK79+AK80+AK85+AK86+AK87+AK88+AK89</f>
        <v>19986.199999999997</v>
      </c>
      <c r="AL77" s="125">
        <f>AK77-AJ77</f>
        <v>-6391.9000000000015</v>
      </c>
      <c r="AM77" s="125">
        <f>IF(AJ77&lt;&gt;0,IF(AK77/AJ77*100&lt;0,"&lt;0",IF(AK77/AJ77*100&gt;200,"&gt;200",AK77/AJ77*100))," ")</f>
        <v>75.768156159844708</v>
      </c>
      <c r="AN77" s="785">
        <f>AN78+AN79+AN80+AN85+AN87+AN88+AN89</f>
        <v>17633.600000000002</v>
      </c>
      <c r="AO77" s="125">
        <f>AK77-AN77</f>
        <v>2352.5999999999949</v>
      </c>
      <c r="AP77" s="306">
        <f>IF(AN77&lt;&gt;0,IF(AK77/AN77*100&lt;0,"&lt;0",IF(AK77/AN77*100&gt;200,"&gt;200",AK77/AN77*100))," ")</f>
        <v>113.34157517466652</v>
      </c>
      <c r="AQ77" s="434">
        <f>AQ78+AQ79+AQ80+AQ85+AQ86+AQ87+AQ88+AQ89</f>
        <v>11325.300000000001</v>
      </c>
      <c r="AR77" s="434">
        <f>AR78+AR79+AR80+AR85+AR86+AR87+AR88+AR89</f>
        <v>11325.300000000001</v>
      </c>
      <c r="AS77" s="125">
        <f>AS78+AS79+AS80+AS85+AS86+AS87+AS88+AS89</f>
        <v>8264.5</v>
      </c>
      <c r="AT77" s="125">
        <f>AS77-AR77</f>
        <v>-3060.8000000000011</v>
      </c>
      <c r="AU77" s="303">
        <f t="shared" si="12"/>
        <v>72.973784358913221</v>
      </c>
      <c r="AV77" s="764">
        <f>AV78+AV79+AV80+AV85+AV87+AV88+AV89</f>
        <v>5774</v>
      </c>
      <c r="AW77" s="305">
        <f>AS77-AV77</f>
        <v>2490.5</v>
      </c>
      <c r="AX77" s="466">
        <f t="shared" si="13"/>
        <v>143.13301004502947</v>
      </c>
      <c r="AY77" s="159">
        <f>AY78+AY79+AY80+AY85+AY86+AY87+AY88+AY89</f>
        <v>16247.3</v>
      </c>
      <c r="AZ77" s="434">
        <f>AZ78+AZ79+AZ80+AZ85+AZ86+AZ87+AZ88+AZ89</f>
        <v>16327.689999999997</v>
      </c>
      <c r="BA77" s="434">
        <f t="shared" si="94"/>
        <v>16292.289999999997</v>
      </c>
      <c r="BB77" s="434">
        <f>BB78+BB79+BB80+BB85+BB86+BB87+BB88+BB89</f>
        <v>35.4</v>
      </c>
      <c r="BC77" s="125">
        <f>BC78+BC79+BC80+BC85+BC86+BC87+BC88+BC89</f>
        <v>10756.299999999997</v>
      </c>
      <c r="BD77" s="125">
        <f t="shared" ref="BD77:BD95" si="99">BC77-BE77</f>
        <v>10743.099999999997</v>
      </c>
      <c r="BE77" s="125">
        <f>BE78+BE79+BE80+BE85+BE86+BE87+BE88+BE89</f>
        <v>13.2</v>
      </c>
      <c r="BF77" s="125">
        <f t="shared" ref="BF77:BF93" si="100">BC77-AZ77</f>
        <v>-5571.3899999999994</v>
      </c>
      <c r="BG77" s="125">
        <f t="shared" si="65"/>
        <v>65.877659362714496</v>
      </c>
      <c r="BH77" s="736">
        <f>BH78+BH79+BH80+BH85+BH86+BH87+BH88+BH89</f>
        <v>9837.7000000000007</v>
      </c>
      <c r="BI77" s="653">
        <f t="shared" ref="BI77:BI86" si="101">BC77-BH77</f>
        <v>918.59999999999673</v>
      </c>
      <c r="BJ77" s="160">
        <f t="shared" ref="BJ77:BJ86" si="102">IF(BH77&lt;&gt;0,IF(BC77/BH77*100&lt;0,"&lt;0",IF(BC77/BH77*100&gt;200,"&gt;200",BC77/BH77*100))," ")</f>
        <v>109.33754841070571</v>
      </c>
      <c r="BL77" s="809">
        <f>BM77+BQ77-BL90</f>
        <v>2479.1000000000004</v>
      </c>
      <c r="BM77" s="809">
        <f>BN77+BO77+BP77-BM91</f>
        <v>2510.1000000000004</v>
      </c>
      <c r="BN77" s="750">
        <v>2060.1000000000004</v>
      </c>
      <c r="BO77" s="748">
        <v>1185.3</v>
      </c>
      <c r="BP77" s="796">
        <v>280.10000000000002</v>
      </c>
      <c r="BQ77" s="805">
        <v>372.5</v>
      </c>
    </row>
    <row r="78" spans="1:81" ht="25.5" customHeight="1" x14ac:dyDescent="0.25">
      <c r="A78" s="595" t="s">
        <v>223</v>
      </c>
      <c r="B78" s="596">
        <v>21</v>
      </c>
      <c r="C78" s="433">
        <f>M78+AY78</f>
        <v>18759</v>
      </c>
      <c r="D78" s="433">
        <f>N78+AZ78</f>
        <v>18797.900000000001</v>
      </c>
      <c r="E78" s="58">
        <f>O78+BC78</f>
        <v>13737.2</v>
      </c>
      <c r="F78" s="58">
        <f t="shared" ref="F78:F105" si="103">AB78+AK78+AS78+BD78</f>
        <v>13736.300000000001</v>
      </c>
      <c r="G78" s="58">
        <f t="shared" ref="G78:G105" si="104">Q78+BE78</f>
        <v>0.89999999999999991</v>
      </c>
      <c r="H78" s="58">
        <f t="shared" si="92"/>
        <v>-5060.7000000000007</v>
      </c>
      <c r="I78" s="58">
        <f t="shared" si="93"/>
        <v>73.078375776017538</v>
      </c>
      <c r="J78" s="824">
        <f>T78+BH78</f>
        <v>12357.099999999999</v>
      </c>
      <c r="K78" s="58">
        <f t="shared" si="5"/>
        <v>1380.1000000000022</v>
      </c>
      <c r="L78" s="161">
        <f t="shared" si="6"/>
        <v>111.16847804096433</v>
      </c>
      <c r="M78" s="357">
        <f t="shared" ref="M78:N80" si="105">W78+AI78+AQ78</f>
        <v>7922.9000000000005</v>
      </c>
      <c r="N78" s="357">
        <f t="shared" si="105"/>
        <v>7919</v>
      </c>
      <c r="O78" s="28">
        <f>AA78+AK78+AS78</f>
        <v>5896.6</v>
      </c>
      <c r="P78" s="28">
        <f t="shared" ref="P78:P140" si="106">AB78+AK78+AS78</f>
        <v>5896.4000000000005</v>
      </c>
      <c r="Q78" s="28">
        <f t="shared" si="97"/>
        <v>0.2</v>
      </c>
      <c r="R78" s="28">
        <f t="shared" si="0"/>
        <v>-2022.3999999999996</v>
      </c>
      <c r="S78" s="28">
        <f t="shared" si="1"/>
        <v>74.461421896704138</v>
      </c>
      <c r="T78" s="824">
        <f t="shared" ref="T78:T99" si="107">AF78+AN78+AV78</f>
        <v>5214.5999999999995</v>
      </c>
      <c r="U78" s="89">
        <f t="shared" si="90"/>
        <v>682.00000000000091</v>
      </c>
      <c r="V78" s="673">
        <f t="shared" si="91"/>
        <v>113.07866375177389</v>
      </c>
      <c r="W78" s="850">
        <v>7673.6</v>
      </c>
      <c r="X78" s="497">
        <v>7669.7</v>
      </c>
      <c r="Y78" s="28">
        <f>X78-Z78</f>
        <v>7669.4</v>
      </c>
      <c r="Z78" s="926">
        <v>0.3</v>
      </c>
      <c r="AA78" s="953">
        <v>5718.1</v>
      </c>
      <c r="AB78" s="357">
        <f t="shared" si="98"/>
        <v>5717.9000000000005</v>
      </c>
      <c r="AC78" s="28">
        <v>0.2</v>
      </c>
      <c r="AD78" s="28">
        <f t="shared" si="19"/>
        <v>-1951.5999999999995</v>
      </c>
      <c r="AE78" s="28">
        <f t="shared" si="10"/>
        <v>74.554415426939784</v>
      </c>
      <c r="AF78" s="891">
        <v>5054.8999999999996</v>
      </c>
      <c r="AG78" s="28">
        <f>AA78-AF78</f>
        <v>663.20000000000073</v>
      </c>
      <c r="AH78" s="198">
        <f>IF(AF78&lt;&gt;0,IF(AA78/AF78*100&lt;0,"&lt;0",IF(AA78/AF78*100&gt;200,"&gt;200",AA78/AF78*100))," ")</f>
        <v>113.11994302557915</v>
      </c>
      <c r="AI78" s="357">
        <v>175.6</v>
      </c>
      <c r="AJ78" s="357">
        <v>175.6</v>
      </c>
      <c r="AK78" s="28">
        <v>125.7</v>
      </c>
      <c r="AL78" s="28">
        <f>AK78-AJ78</f>
        <v>-49.899999999999991</v>
      </c>
      <c r="AM78" s="28">
        <f>IF(AJ78&lt;&gt;0,IF(AK78/AJ78*100&lt;0,"&lt;0",IF(AK78/AJ78*100&gt;200,"&gt;200",AK78/AJ78*100))," ")</f>
        <v>71.583143507972665</v>
      </c>
      <c r="AN78" s="786">
        <v>114.8</v>
      </c>
      <c r="AO78" s="28">
        <f>AK78-AN78</f>
        <v>10.900000000000006</v>
      </c>
      <c r="AP78" s="198">
        <f>IF(AN78&lt;&gt;0,IF(AK78/AN78*100&lt;0,"&lt;0",IF(AK78/AN78*100&gt;200,"&gt;200",AK78/AN78*100))," ")</f>
        <v>109.49477351916377</v>
      </c>
      <c r="AQ78" s="145">
        <v>73.7</v>
      </c>
      <c r="AR78" s="357">
        <v>73.7</v>
      </c>
      <c r="AS78" s="28">
        <v>52.8</v>
      </c>
      <c r="AT78" s="28">
        <f>AS78-AR78</f>
        <v>-20.900000000000006</v>
      </c>
      <c r="AU78" s="58">
        <f t="shared" si="12"/>
        <v>71.641791044776113</v>
      </c>
      <c r="AV78" s="737">
        <v>44.9</v>
      </c>
      <c r="AW78" s="28">
        <f>AS78-AV78</f>
        <v>7.8999999999999986</v>
      </c>
      <c r="AX78" s="467">
        <f t="shared" si="13"/>
        <v>117.59465478841871</v>
      </c>
      <c r="AY78" s="525">
        <v>10836.1</v>
      </c>
      <c r="AZ78" s="357">
        <v>10878.9</v>
      </c>
      <c r="BA78" s="357">
        <f t="shared" si="94"/>
        <v>10876.8</v>
      </c>
      <c r="BB78" s="357">
        <v>2.1</v>
      </c>
      <c r="BC78" s="28">
        <v>7840.6</v>
      </c>
      <c r="BD78" s="28">
        <f t="shared" si="99"/>
        <v>7839.9000000000005</v>
      </c>
      <c r="BE78" s="28">
        <v>0.7</v>
      </c>
      <c r="BF78" s="28">
        <f t="shared" si="100"/>
        <v>-3038.2999999999993</v>
      </c>
      <c r="BG78" s="34">
        <f t="shared" si="65"/>
        <v>72.071624888545728</v>
      </c>
      <c r="BH78" s="737">
        <v>7142.5</v>
      </c>
      <c r="BI78" s="28">
        <f t="shared" si="101"/>
        <v>698.10000000000036</v>
      </c>
      <c r="BJ78" s="161">
        <f t="shared" si="102"/>
        <v>109.77388869443472</v>
      </c>
      <c r="BL78" s="809">
        <f t="shared" si="95"/>
        <v>655.20000000000005</v>
      </c>
      <c r="BM78" s="809">
        <f t="shared" si="96"/>
        <v>329.1</v>
      </c>
      <c r="BN78" s="794">
        <v>329.1</v>
      </c>
      <c r="BO78" s="750"/>
      <c r="BP78" s="796"/>
      <c r="BQ78" s="806">
        <v>326.10000000000002</v>
      </c>
    </row>
    <row r="79" spans="1:81" ht="25.5" customHeight="1" x14ac:dyDescent="0.25">
      <c r="A79" s="595" t="s">
        <v>222</v>
      </c>
      <c r="B79" s="596">
        <v>22</v>
      </c>
      <c r="C79" s="433">
        <f>M79+AY79</f>
        <v>17906.2</v>
      </c>
      <c r="D79" s="433">
        <f>N79+AZ79</f>
        <v>17563.900000000001</v>
      </c>
      <c r="E79" s="58">
        <f>O79+BC79</f>
        <v>11508.8</v>
      </c>
      <c r="F79" s="58">
        <f t="shared" si="103"/>
        <v>11384.800000000001</v>
      </c>
      <c r="G79" s="58">
        <f t="shared" si="104"/>
        <v>124</v>
      </c>
      <c r="H79" s="58">
        <f t="shared" si="92"/>
        <v>-6055.1000000000022</v>
      </c>
      <c r="I79" s="58">
        <f t="shared" si="93"/>
        <v>65.525310437886802</v>
      </c>
      <c r="J79" s="824">
        <f>T79+BH79</f>
        <v>8758.2000000000007</v>
      </c>
      <c r="K79" s="58">
        <f t="shared" si="5"/>
        <v>2750.5999999999985</v>
      </c>
      <c r="L79" s="161">
        <f t="shared" si="6"/>
        <v>131.40599666598158</v>
      </c>
      <c r="M79" s="357">
        <f t="shared" si="105"/>
        <v>14010</v>
      </c>
      <c r="N79" s="357">
        <f t="shared" si="105"/>
        <v>13785.7</v>
      </c>
      <c r="O79" s="28">
        <f>AA79+AK79+AS79</f>
        <v>9552.2999999999993</v>
      </c>
      <c r="P79" s="28">
        <f t="shared" si="106"/>
        <v>9430.6</v>
      </c>
      <c r="Q79" s="28">
        <f t="shared" si="97"/>
        <v>121.7</v>
      </c>
      <c r="R79" s="28">
        <f t="shared" ref="R79:R145" si="108">O79-N79</f>
        <v>-4233.4000000000015</v>
      </c>
      <c r="S79" s="28">
        <f t="shared" ref="S79:S145" si="109">IF(N79&lt;&gt;0,IF(O79/N79*100&lt;0,"&lt;0",IF(O79/N79*100&gt;200,"&gt;200",O79/N79*100))," ")</f>
        <v>69.291367141313088</v>
      </c>
      <c r="T79" s="824">
        <f t="shared" si="107"/>
        <v>6973.6</v>
      </c>
      <c r="U79" s="89">
        <f t="shared" si="90"/>
        <v>2578.6999999999989</v>
      </c>
      <c r="V79" s="673">
        <f t="shared" si="91"/>
        <v>136.97803143283238</v>
      </c>
      <c r="W79" s="850">
        <v>2481.3000000000002</v>
      </c>
      <c r="X79" s="497">
        <v>2251.5</v>
      </c>
      <c r="Y79" s="28">
        <f t="shared" ref="Y79:Y88" si="110">X79-Z79</f>
        <v>1971.5</v>
      </c>
      <c r="Z79" s="926">
        <v>280</v>
      </c>
      <c r="AA79" s="953">
        <v>1167.9000000000001</v>
      </c>
      <c r="AB79" s="357">
        <f t="shared" si="98"/>
        <v>1046.2</v>
      </c>
      <c r="AC79" s="28">
        <v>121.7</v>
      </c>
      <c r="AD79" s="28">
        <f t="shared" si="19"/>
        <v>-1083.5999999999999</v>
      </c>
      <c r="AE79" s="28">
        <f t="shared" si="10"/>
        <v>51.872085276482352</v>
      </c>
      <c r="AF79" s="891">
        <v>1075.2</v>
      </c>
      <c r="AG79" s="28">
        <f>AA79-AF79</f>
        <v>92.700000000000045</v>
      </c>
      <c r="AH79" s="198">
        <f>IF(AF79&lt;&gt;0,IF(AA79/AF79*100&lt;0,"&lt;0",IF(AA79/AF79*100&gt;200,"&gt;200",AA79/AF79*100))," ")</f>
        <v>108.62165178571428</v>
      </c>
      <c r="AI79" s="357">
        <v>277.60000000000002</v>
      </c>
      <c r="AJ79" s="357">
        <v>283.10000000000002</v>
      </c>
      <c r="AK79" s="28">
        <v>172.9</v>
      </c>
      <c r="AL79" s="28">
        <f>AK79-AJ79</f>
        <v>-110.20000000000002</v>
      </c>
      <c r="AM79" s="28">
        <f>IF(AJ79&lt;&gt;0,IF(AK79/AJ79*100&lt;0,"&lt;0",IF(AK79/AJ79*100&gt;200,"&gt;200",AK79/AJ79*100))," ")</f>
        <v>61.073825503355707</v>
      </c>
      <c r="AN79" s="786">
        <v>169.6</v>
      </c>
      <c r="AO79" s="28">
        <f>AK79-AN79</f>
        <v>3.3000000000000114</v>
      </c>
      <c r="AP79" s="198">
        <f>IF(AN79&lt;&gt;0,IF(AK79/AN79*100&lt;0,"&lt;0",IF(AK79/AN79*100&gt;200,"&gt;200",AK79/AN79*100))," ")</f>
        <v>101.94575471698113</v>
      </c>
      <c r="AQ79" s="145">
        <v>11251.1</v>
      </c>
      <c r="AR79" s="357">
        <v>11251.1</v>
      </c>
      <c r="AS79" s="28">
        <v>8211.5</v>
      </c>
      <c r="AT79" s="28">
        <f>AS79-AR79</f>
        <v>-3039.6000000000004</v>
      </c>
      <c r="AU79" s="58">
        <f t="shared" si="12"/>
        <v>72.983974900231971</v>
      </c>
      <c r="AV79" s="737">
        <v>5728.8</v>
      </c>
      <c r="AW79" s="28">
        <f>AS79-AV79</f>
        <v>2482.6999999999998</v>
      </c>
      <c r="AX79" s="467">
        <f t="shared" si="13"/>
        <v>143.33717357910908</v>
      </c>
      <c r="AY79" s="525">
        <v>3896.2</v>
      </c>
      <c r="AZ79" s="357">
        <v>3778.2</v>
      </c>
      <c r="BA79" s="357">
        <f t="shared" si="94"/>
        <v>3765.1</v>
      </c>
      <c r="BB79" s="357">
        <v>13.1</v>
      </c>
      <c r="BC79" s="28">
        <v>1956.5</v>
      </c>
      <c r="BD79" s="28">
        <f t="shared" si="99"/>
        <v>1954.2</v>
      </c>
      <c r="BE79" s="28">
        <v>2.2999999999999998</v>
      </c>
      <c r="BF79" s="28">
        <f t="shared" si="100"/>
        <v>-1821.6999999999998</v>
      </c>
      <c r="BG79" s="34">
        <f t="shared" si="65"/>
        <v>51.783918267958285</v>
      </c>
      <c r="BH79" s="737">
        <v>1784.6</v>
      </c>
      <c r="BI79" s="28">
        <f t="shared" si="101"/>
        <v>171.90000000000009</v>
      </c>
      <c r="BJ79" s="161">
        <f t="shared" si="102"/>
        <v>109.63241062422952</v>
      </c>
      <c r="BL79" s="809">
        <f t="shared" si="95"/>
        <v>333.8</v>
      </c>
      <c r="BM79" s="809">
        <f t="shared" si="96"/>
        <v>310.40000000000003</v>
      </c>
      <c r="BN79" s="750">
        <v>30.3</v>
      </c>
      <c r="BO79" s="750"/>
      <c r="BP79" s="796">
        <v>280.10000000000002</v>
      </c>
      <c r="BQ79" s="801">
        <v>23.4</v>
      </c>
    </row>
    <row r="80" spans="1:81" ht="25.5" customHeight="1" x14ac:dyDescent="0.25">
      <c r="A80" s="595" t="s">
        <v>221</v>
      </c>
      <c r="B80" s="596">
        <v>24</v>
      </c>
      <c r="C80" s="433">
        <f>M80+AY80-C84</f>
        <v>2215</v>
      </c>
      <c r="D80" s="433">
        <f>N80+AZ80-D84</f>
        <v>2208.7000000000003</v>
      </c>
      <c r="E80" s="433">
        <f>O80+BC80-E84</f>
        <v>1295.3</v>
      </c>
      <c r="F80" s="58">
        <f>AB80+AK80+AS80+BD80-F84</f>
        <v>1295.3</v>
      </c>
      <c r="G80" s="58">
        <f t="shared" si="104"/>
        <v>0</v>
      </c>
      <c r="H80" s="58">
        <f t="shared" si="92"/>
        <v>-913.40000000000032</v>
      </c>
      <c r="I80" s="58">
        <f t="shared" si="93"/>
        <v>58.645356997328733</v>
      </c>
      <c r="J80" s="824">
        <f>T80+BH80-J84</f>
        <v>1099.1000000000001</v>
      </c>
      <c r="K80" s="58">
        <f t="shared" si="5"/>
        <v>196.19999999999982</v>
      </c>
      <c r="L80" s="161">
        <f t="shared" si="6"/>
        <v>117.85096897461558</v>
      </c>
      <c r="M80" s="357">
        <f t="shared" si="105"/>
        <v>2126</v>
      </c>
      <c r="N80" s="357">
        <f t="shared" si="105"/>
        <v>2119</v>
      </c>
      <c r="O80" s="28">
        <f>AA80+AK80+AS80</f>
        <v>1265.0999999999999</v>
      </c>
      <c r="P80" s="28">
        <f t="shared" si="106"/>
        <v>1265.0999999999999</v>
      </c>
      <c r="Q80" s="28">
        <f t="shared" si="97"/>
        <v>0</v>
      </c>
      <c r="R80" s="28">
        <f t="shared" si="108"/>
        <v>-853.90000000000009</v>
      </c>
      <c r="S80" s="28">
        <f t="shared" si="109"/>
        <v>59.702689948088718</v>
      </c>
      <c r="T80" s="824">
        <f t="shared" si="107"/>
        <v>1083</v>
      </c>
      <c r="U80" s="89">
        <f t="shared" si="90"/>
        <v>182.09999999999991</v>
      </c>
      <c r="V80" s="673">
        <f t="shared" si="91"/>
        <v>116.81440443213296</v>
      </c>
      <c r="W80" s="850">
        <f>W82+W83</f>
        <v>2126</v>
      </c>
      <c r="X80" s="497">
        <f>X82+X83</f>
        <v>2119</v>
      </c>
      <c r="Y80" s="28">
        <f t="shared" si="110"/>
        <v>2119</v>
      </c>
      <c r="Z80" s="926">
        <f>Z82+Z83</f>
        <v>0</v>
      </c>
      <c r="AA80" s="953">
        <f>AA82+AA83+AA84</f>
        <v>1265.0999999999999</v>
      </c>
      <c r="AB80" s="357">
        <f t="shared" si="98"/>
        <v>1265.0999999999999</v>
      </c>
      <c r="AC80" s="28">
        <f>AC82+AC83</f>
        <v>0</v>
      </c>
      <c r="AD80" s="28">
        <f t="shared" si="19"/>
        <v>-853.90000000000009</v>
      </c>
      <c r="AE80" s="28">
        <f t="shared" si="10"/>
        <v>59.702689948088718</v>
      </c>
      <c r="AF80" s="891">
        <f>AF82+AF83+AF84</f>
        <v>1083</v>
      </c>
      <c r="AG80" s="28">
        <f>AA80-AF80</f>
        <v>182.09999999999991</v>
      </c>
      <c r="AH80" s="198">
        <f>IF(AF80&lt;&gt;0,IF(AA80/AF80*100&lt;0,"&lt;0",IF(AA80/AF80*100&gt;200,"&gt;200",AA80/AF80*100))," ")</f>
        <v>116.81440443213296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6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7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95.799999999999983</v>
      </c>
      <c r="BA80" s="357">
        <f t="shared" si="94"/>
        <v>95.799999999999983</v>
      </c>
      <c r="BB80" s="357">
        <f>BB82+BB83+BB84</f>
        <v>0</v>
      </c>
      <c r="BC80" s="357">
        <f>BC82+BC83+BC84</f>
        <v>32.799999999999997</v>
      </c>
      <c r="BD80" s="28">
        <f t="shared" si="99"/>
        <v>32.799999999999997</v>
      </c>
      <c r="BE80" s="28">
        <f>BE82+BE83+BE84</f>
        <v>0</v>
      </c>
      <c r="BF80" s="28">
        <f t="shared" si="100"/>
        <v>-62.999999999999986</v>
      </c>
      <c r="BG80" s="34">
        <f t="shared" si="65"/>
        <v>34.237995824634659</v>
      </c>
      <c r="BH80" s="737">
        <f>BH82+BH83+BH84</f>
        <v>19.200000000000003</v>
      </c>
      <c r="BI80" s="28">
        <f t="shared" si="101"/>
        <v>13.599999999999994</v>
      </c>
      <c r="BJ80" s="161">
        <f t="shared" si="102"/>
        <v>170.83333333333331</v>
      </c>
      <c r="BL80" s="809">
        <f t="shared" si="95"/>
        <v>133.80000000000001</v>
      </c>
      <c r="BM80" s="809">
        <f t="shared" si="96"/>
        <v>131</v>
      </c>
      <c r="BN80" s="796">
        <v>131</v>
      </c>
      <c r="BO80" s="796"/>
      <c r="BP80" s="796"/>
      <c r="BQ80" s="802">
        <v>2.8</v>
      </c>
    </row>
    <row r="81" spans="1:69" ht="18" customHeight="1" x14ac:dyDescent="0.25">
      <c r="A81" s="597" t="s">
        <v>4</v>
      </c>
      <c r="B81" s="596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4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4"/>
      <c r="U81" s="89"/>
      <c r="V81" s="673"/>
      <c r="W81" s="859"/>
      <c r="X81" s="511"/>
      <c r="Y81" s="28">
        <f t="shared" si="110"/>
        <v>0</v>
      </c>
      <c r="Z81" s="934"/>
      <c r="AA81" s="965"/>
      <c r="AB81" s="367"/>
      <c r="AC81" s="57"/>
      <c r="AD81" s="57"/>
      <c r="AE81" s="57"/>
      <c r="AF81" s="900"/>
      <c r="AG81" s="28"/>
      <c r="AH81" s="198"/>
      <c r="AI81" s="379"/>
      <c r="AJ81" s="28"/>
      <c r="AK81" s="28"/>
      <c r="AL81" s="28"/>
      <c r="AM81" s="28"/>
      <c r="AN81" s="786"/>
      <c r="AO81" s="28"/>
      <c r="AP81" s="198"/>
      <c r="AQ81" s="145"/>
      <c r="AR81" s="357"/>
      <c r="AS81" s="28"/>
      <c r="AT81" s="28"/>
      <c r="AU81" s="58"/>
      <c r="AV81" s="737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7"/>
      <c r="BI81" s="28">
        <f t="shared" si="101"/>
        <v>0</v>
      </c>
      <c r="BJ81" s="161" t="str">
        <f t="shared" si="102"/>
        <v xml:space="preserve"> </v>
      </c>
      <c r="BL81" s="809">
        <f t="shared" si="95"/>
        <v>0</v>
      </c>
      <c r="BM81" s="809">
        <f t="shared" si="96"/>
        <v>0</v>
      </c>
      <c r="BN81" s="796"/>
      <c r="BO81" s="796"/>
      <c r="BP81" s="796"/>
      <c r="BQ81" s="800"/>
    </row>
    <row r="82" spans="1:69" s="6" customFormat="1" ht="25.5" customHeight="1" x14ac:dyDescent="0.25">
      <c r="A82" s="598" t="s">
        <v>232</v>
      </c>
      <c r="B82" s="599">
        <v>241</v>
      </c>
      <c r="C82" s="433">
        <f t="shared" ref="C82:C95" si="111">M82+AY82</f>
        <v>478</v>
      </c>
      <c r="D82" s="433">
        <f t="shared" ref="D82:D95" si="112">N82+AZ82</f>
        <v>471.29999999999995</v>
      </c>
      <c r="E82" s="114">
        <f t="shared" ref="E82:E95" si="113">O82+BC82</f>
        <v>277.5</v>
      </c>
      <c r="F82" s="114">
        <f t="shared" si="103"/>
        <v>277.5</v>
      </c>
      <c r="G82" s="114">
        <f t="shared" si="104"/>
        <v>0</v>
      </c>
      <c r="H82" s="114">
        <f t="shared" si="92"/>
        <v>-193.79999999999995</v>
      </c>
      <c r="I82" s="114">
        <f t="shared" si="93"/>
        <v>58.879694462126039</v>
      </c>
      <c r="J82" s="825">
        <f t="shared" ref="J82:J95" si="114">T82+BH82</f>
        <v>276.7</v>
      </c>
      <c r="K82" s="114">
        <f t="shared" si="5"/>
        <v>0.80000000000001137</v>
      </c>
      <c r="L82" s="162">
        <f t="shared" si="6"/>
        <v>100.28912179255511</v>
      </c>
      <c r="M82" s="364">
        <f t="shared" ref="M82:N88" si="115">W82+AI82+AQ82</f>
        <v>432.4</v>
      </c>
      <c r="N82" s="364">
        <f t="shared" si="115"/>
        <v>432.4</v>
      </c>
      <c r="O82" s="34">
        <f t="shared" ref="O82:O95" si="116">AA82+AK82+AS82</f>
        <v>267.2</v>
      </c>
      <c r="P82" s="34">
        <f t="shared" si="106"/>
        <v>267.2</v>
      </c>
      <c r="Q82" s="34">
        <f t="shared" si="97"/>
        <v>0</v>
      </c>
      <c r="R82" s="34">
        <f t="shared" si="108"/>
        <v>-165.2</v>
      </c>
      <c r="S82" s="34">
        <f t="shared" si="109"/>
        <v>61.794634597594822</v>
      </c>
      <c r="T82" s="825">
        <f t="shared" si="107"/>
        <v>266.3</v>
      </c>
      <c r="U82" s="115">
        <f t="shared" si="90"/>
        <v>0.89999999999997726</v>
      </c>
      <c r="V82" s="674">
        <f t="shared" si="91"/>
        <v>100.3379647014645</v>
      </c>
      <c r="W82" s="860">
        <v>432.4</v>
      </c>
      <c r="X82" s="512">
        <v>432.4</v>
      </c>
      <c r="Y82" s="34">
        <f t="shared" si="110"/>
        <v>432.4</v>
      </c>
      <c r="Z82" s="935"/>
      <c r="AA82" s="957">
        <v>267.2</v>
      </c>
      <c r="AB82" s="364">
        <f t="shared" si="98"/>
        <v>267.2</v>
      </c>
      <c r="AC82" s="34"/>
      <c r="AD82" s="34">
        <f t="shared" si="19"/>
        <v>-165.2</v>
      </c>
      <c r="AE82" s="34">
        <f t="shared" ref="AE82:AE149" si="117">IF(X82&lt;&gt;0,IF(AA82/X82*100&lt;0,"&lt;0",IF(AA82/X82*100&gt;200,"&gt;200",AA82/X82*100))," ")</f>
        <v>61.794634597594822</v>
      </c>
      <c r="AF82" s="892">
        <v>266.3</v>
      </c>
      <c r="AG82" s="28">
        <f>AA82-AF82</f>
        <v>0.89999999999997726</v>
      </c>
      <c r="AH82" s="198">
        <f>IF(AF82&lt;&gt;0,IF(AA82/AF82*100&lt;0,"&lt;0",IF(AA82/AF82*100&gt;200,"&gt;200",AA82/AF82*100))," ")</f>
        <v>100.3379647014645</v>
      </c>
      <c r="AI82" s="379"/>
      <c r="AJ82" s="28"/>
      <c r="AK82" s="28"/>
      <c r="AL82" s="28"/>
      <c r="AM82" s="28"/>
      <c r="AN82" s="786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7"/>
      <c r="AW82" s="28"/>
      <c r="AX82" s="468" t="str">
        <f t="shared" si="13"/>
        <v xml:space="preserve"> </v>
      </c>
      <c r="AY82" s="147">
        <v>45.6</v>
      </c>
      <c r="AZ82" s="426">
        <v>38.9</v>
      </c>
      <c r="BA82" s="426">
        <f t="shared" si="94"/>
        <v>38.9</v>
      </c>
      <c r="BB82" s="426"/>
      <c r="BC82" s="32">
        <v>10.3</v>
      </c>
      <c r="BD82" s="32">
        <f t="shared" si="99"/>
        <v>10.3</v>
      </c>
      <c r="BE82" s="335"/>
      <c r="BF82" s="34">
        <f t="shared" si="100"/>
        <v>-28.599999999999998</v>
      </c>
      <c r="BG82" s="34">
        <f t="shared" si="65"/>
        <v>26.47814910025707</v>
      </c>
      <c r="BH82" s="737">
        <v>10.4</v>
      </c>
      <c r="BI82" s="28">
        <f t="shared" si="101"/>
        <v>-9.9999999999999645E-2</v>
      </c>
      <c r="BJ82" s="161">
        <f t="shared" si="102"/>
        <v>99.038461538461547</v>
      </c>
      <c r="BK82" s="2"/>
      <c r="BL82" s="809">
        <f t="shared" si="95"/>
        <v>25</v>
      </c>
      <c r="BM82" s="809">
        <f t="shared" si="96"/>
        <v>25</v>
      </c>
      <c r="BN82" s="796">
        <v>25</v>
      </c>
      <c r="BO82" s="796"/>
      <c r="BP82" s="796"/>
      <c r="BQ82" s="800"/>
    </row>
    <row r="83" spans="1:69" s="6" customFormat="1" ht="25.5" customHeight="1" x14ac:dyDescent="0.25">
      <c r="A83" s="598" t="s">
        <v>233</v>
      </c>
      <c r="B83" s="599">
        <v>242</v>
      </c>
      <c r="C83" s="433">
        <f t="shared" si="111"/>
        <v>1737</v>
      </c>
      <c r="D83" s="433">
        <f t="shared" si="112"/>
        <v>1737.3999999999999</v>
      </c>
      <c r="E83" s="114">
        <f t="shared" si="113"/>
        <v>1017.8</v>
      </c>
      <c r="F83" s="114">
        <f t="shared" si="103"/>
        <v>1017.8</v>
      </c>
      <c r="G83" s="114">
        <f t="shared" si="104"/>
        <v>0</v>
      </c>
      <c r="H83" s="114">
        <f t="shared" si="92"/>
        <v>-719.59999999999991</v>
      </c>
      <c r="I83" s="114">
        <f t="shared" si="93"/>
        <v>58.581788879935537</v>
      </c>
      <c r="J83" s="825">
        <f t="shared" si="114"/>
        <v>822.40000000000009</v>
      </c>
      <c r="K83" s="114">
        <f t="shared" si="5"/>
        <v>195.39999999999986</v>
      </c>
      <c r="L83" s="162">
        <f t="shared" si="6"/>
        <v>123.75972762645912</v>
      </c>
      <c r="M83" s="364">
        <f t="shared" si="115"/>
        <v>1693.6</v>
      </c>
      <c r="N83" s="364">
        <f t="shared" si="115"/>
        <v>1686.6</v>
      </c>
      <c r="O83" s="34">
        <f t="shared" si="116"/>
        <v>997.9</v>
      </c>
      <c r="P83" s="34">
        <f t="shared" si="106"/>
        <v>997.9</v>
      </c>
      <c r="Q83" s="34">
        <f t="shared" si="97"/>
        <v>0</v>
      </c>
      <c r="R83" s="34">
        <f t="shared" si="108"/>
        <v>-688.69999999999993</v>
      </c>
      <c r="S83" s="34">
        <f t="shared" si="109"/>
        <v>59.166370212261356</v>
      </c>
      <c r="T83" s="825">
        <f t="shared" si="107"/>
        <v>816.7</v>
      </c>
      <c r="U83" s="115">
        <f t="shared" si="90"/>
        <v>181.19999999999993</v>
      </c>
      <c r="V83" s="674">
        <f t="shared" si="91"/>
        <v>122.18684951634626</v>
      </c>
      <c r="W83" s="860">
        <v>1693.6</v>
      </c>
      <c r="X83" s="512">
        <v>1686.6</v>
      </c>
      <c r="Y83" s="34">
        <f t="shared" si="110"/>
        <v>1686.6</v>
      </c>
      <c r="Z83" s="935"/>
      <c r="AA83" s="957">
        <v>997.9</v>
      </c>
      <c r="AB83" s="364">
        <f t="shared" si="98"/>
        <v>997.9</v>
      </c>
      <c r="AC83" s="34"/>
      <c r="AD83" s="34">
        <f t="shared" ref="AD83:AD151" si="118">AA83-X83</f>
        <v>-688.69999999999993</v>
      </c>
      <c r="AE83" s="34">
        <f t="shared" si="117"/>
        <v>59.166370212261356</v>
      </c>
      <c r="AF83" s="892">
        <v>816.7</v>
      </c>
      <c r="AG83" s="28">
        <f>AA83-AF83</f>
        <v>181.19999999999993</v>
      </c>
      <c r="AH83" s="198">
        <f>IF(AF83&lt;&gt;0,IF(AA83/AF83*100&lt;0,"&lt;0",IF(AA83/AF83*100&gt;200,"&gt;200",AA83/AF83*100))," ")</f>
        <v>122.18684951634626</v>
      </c>
      <c r="AI83" s="379"/>
      <c r="AJ83" s="28"/>
      <c r="AK83" s="28"/>
      <c r="AL83" s="28"/>
      <c r="AM83" s="28"/>
      <c r="AN83" s="786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7"/>
      <c r="AW83" s="28"/>
      <c r="AX83" s="468" t="str">
        <f t="shared" si="13"/>
        <v xml:space="preserve"> </v>
      </c>
      <c r="AY83" s="147">
        <v>43.4</v>
      </c>
      <c r="AZ83" s="426">
        <v>50.8</v>
      </c>
      <c r="BA83" s="426">
        <f t="shared" si="94"/>
        <v>50.8</v>
      </c>
      <c r="BB83" s="426"/>
      <c r="BC83" s="32">
        <v>19.899999999999999</v>
      </c>
      <c r="BD83" s="32">
        <f t="shared" si="99"/>
        <v>19.899999999999999</v>
      </c>
      <c r="BE83" s="34"/>
      <c r="BF83" s="34">
        <f t="shared" si="100"/>
        <v>-30.9</v>
      </c>
      <c r="BG83" s="34">
        <f t="shared" si="65"/>
        <v>39.173228346456689</v>
      </c>
      <c r="BH83" s="737">
        <v>5.7</v>
      </c>
      <c r="BI83" s="28">
        <f t="shared" si="101"/>
        <v>14.2</v>
      </c>
      <c r="BJ83" s="161" t="str">
        <f t="shared" si="102"/>
        <v>&gt;200</v>
      </c>
      <c r="BK83" s="2"/>
      <c r="BL83" s="809">
        <f t="shared" si="95"/>
        <v>108.8</v>
      </c>
      <c r="BM83" s="809">
        <f t="shared" si="96"/>
        <v>106</v>
      </c>
      <c r="BN83" s="796">
        <v>106</v>
      </c>
      <c r="BO83" s="796"/>
      <c r="BP83" s="797"/>
      <c r="BQ83" s="796">
        <v>2.8</v>
      </c>
    </row>
    <row r="84" spans="1:69" s="6" customFormat="1" ht="32.25" customHeight="1" x14ac:dyDescent="0.25">
      <c r="A84" s="600" t="s">
        <v>241</v>
      </c>
      <c r="B84" s="599">
        <v>243</v>
      </c>
      <c r="C84" s="433">
        <f t="shared" si="111"/>
        <v>6.1</v>
      </c>
      <c r="D84" s="433">
        <f t="shared" si="112"/>
        <v>6.1</v>
      </c>
      <c r="E84" s="114">
        <f t="shared" si="113"/>
        <v>2.6</v>
      </c>
      <c r="F84" s="114">
        <f t="shared" si="103"/>
        <v>2.6</v>
      </c>
      <c r="G84" s="114">
        <f t="shared" si="104"/>
        <v>0</v>
      </c>
      <c r="H84" s="114">
        <f t="shared" si="92"/>
        <v>-3.4999999999999996</v>
      </c>
      <c r="I84" s="114">
        <f t="shared" si="93"/>
        <v>42.622950819672134</v>
      </c>
      <c r="J84" s="825">
        <f t="shared" si="114"/>
        <v>3.1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5">
        <f t="shared" si="107"/>
        <v>0</v>
      </c>
      <c r="U84" s="115"/>
      <c r="V84" s="674"/>
      <c r="W84" s="861"/>
      <c r="X84" s="513"/>
      <c r="Y84" s="28">
        <f t="shared" si="110"/>
        <v>0</v>
      </c>
      <c r="Z84" s="936"/>
      <c r="AA84" s="957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2"/>
      <c r="AG84" s="28"/>
      <c r="AH84" s="198"/>
      <c r="AI84" s="379"/>
      <c r="AJ84" s="28"/>
      <c r="AK84" s="28"/>
      <c r="AL84" s="28"/>
      <c r="AM84" s="28"/>
      <c r="AN84" s="786"/>
      <c r="AO84" s="28"/>
      <c r="AP84" s="198"/>
      <c r="AQ84" s="145"/>
      <c r="AR84" s="357"/>
      <c r="AS84" s="28"/>
      <c r="AT84" s="28"/>
      <c r="AU84" s="210"/>
      <c r="AV84" s="737"/>
      <c r="AW84" s="28"/>
      <c r="AX84" s="468"/>
      <c r="AY84" s="147">
        <v>6.1</v>
      </c>
      <c r="AZ84" s="426">
        <v>6.1</v>
      </c>
      <c r="BA84" s="426">
        <f t="shared" si="94"/>
        <v>6.1</v>
      </c>
      <c r="BB84" s="426"/>
      <c r="BC84" s="32">
        <v>2.6</v>
      </c>
      <c r="BD84" s="32">
        <f t="shared" si="99"/>
        <v>2.6</v>
      </c>
      <c r="BE84" s="34"/>
      <c r="BF84" s="34">
        <f t="shared" si="100"/>
        <v>-3.4999999999999996</v>
      </c>
      <c r="BG84" s="34">
        <f t="shared" si="65"/>
        <v>42.622950819672134</v>
      </c>
      <c r="BH84" s="737">
        <v>3.1</v>
      </c>
      <c r="BI84" s="28">
        <f t="shared" si="101"/>
        <v>-0.5</v>
      </c>
      <c r="BJ84" s="161">
        <f t="shared" si="102"/>
        <v>83.870967741935488</v>
      </c>
      <c r="BK84" s="2"/>
      <c r="BL84" s="809">
        <f t="shared" si="95"/>
        <v>0</v>
      </c>
      <c r="BM84" s="809">
        <f t="shared" si="96"/>
        <v>0</v>
      </c>
      <c r="BN84" s="796"/>
      <c r="BO84" s="796"/>
      <c r="BP84" s="797"/>
      <c r="BQ84" s="796"/>
    </row>
    <row r="85" spans="1:69" ht="25.5" customHeight="1" x14ac:dyDescent="0.25">
      <c r="A85" s="595" t="s">
        <v>368</v>
      </c>
      <c r="B85" s="596">
        <v>25</v>
      </c>
      <c r="C85" s="433">
        <f t="shared" si="111"/>
        <v>3772.2</v>
      </c>
      <c r="D85" s="433">
        <f t="shared" si="112"/>
        <v>3687.89</v>
      </c>
      <c r="E85" s="114">
        <f t="shared" si="113"/>
        <v>2128.1999999999998</v>
      </c>
      <c r="F85" s="114">
        <f t="shared" si="103"/>
        <v>2098</v>
      </c>
      <c r="G85" s="114">
        <f t="shared" si="104"/>
        <v>30.2</v>
      </c>
      <c r="H85" s="114">
        <f t="shared" si="92"/>
        <v>-1559.69</v>
      </c>
      <c r="I85" s="114">
        <f t="shared" si="93"/>
        <v>57.707794972192772</v>
      </c>
      <c r="J85" s="824">
        <f t="shared" si="114"/>
        <v>3648.3</v>
      </c>
      <c r="K85" s="58">
        <f t="shared" si="5"/>
        <v>-1520.1000000000004</v>
      </c>
      <c r="L85" s="161">
        <f t="shared" si="6"/>
        <v>58.334018583998017</v>
      </c>
      <c r="M85" s="364">
        <f t="shared" si="115"/>
        <v>3449.2</v>
      </c>
      <c r="N85" s="364">
        <f t="shared" si="115"/>
        <v>3326.2</v>
      </c>
      <c r="O85" s="34">
        <f t="shared" si="116"/>
        <v>1917.1</v>
      </c>
      <c r="P85" s="34">
        <f t="shared" si="106"/>
        <v>1886.8999999999999</v>
      </c>
      <c r="Q85" s="34">
        <f t="shared" si="97"/>
        <v>30.2</v>
      </c>
      <c r="R85" s="28">
        <f t="shared" si="108"/>
        <v>-1409.1</v>
      </c>
      <c r="S85" s="28">
        <f t="shared" si="109"/>
        <v>57.636341771390775</v>
      </c>
      <c r="T85" s="824">
        <f t="shared" si="107"/>
        <v>3339.3</v>
      </c>
      <c r="U85" s="89">
        <f t="shared" si="90"/>
        <v>-1422.2000000000003</v>
      </c>
      <c r="V85" s="673">
        <f t="shared" si="91"/>
        <v>57.410235678136132</v>
      </c>
      <c r="W85" s="850">
        <v>3449.2</v>
      </c>
      <c r="X85" s="497">
        <v>3326.2</v>
      </c>
      <c r="Y85" s="28">
        <f t="shared" si="110"/>
        <v>3290.6</v>
      </c>
      <c r="Z85" s="926">
        <v>35.6</v>
      </c>
      <c r="AA85" s="953">
        <v>1917.1</v>
      </c>
      <c r="AB85" s="357">
        <f t="shared" si="98"/>
        <v>1886.8999999999999</v>
      </c>
      <c r="AC85" s="28">
        <v>30.2</v>
      </c>
      <c r="AD85" s="28">
        <f t="shared" si="118"/>
        <v>-1409.1</v>
      </c>
      <c r="AE85" s="28">
        <f t="shared" si="117"/>
        <v>57.636341771390775</v>
      </c>
      <c r="AF85" s="891">
        <v>3339.3</v>
      </c>
      <c r="AG85" s="28">
        <f>AA85-AF85</f>
        <v>-1422.2000000000003</v>
      </c>
      <c r="AH85" s="198">
        <f>IF(AF85&lt;&gt;0,IF(AA85/AF85*100&lt;0,"&lt;0",IF(AA85/AF85*100&gt;200,"&gt;200",AA85/AF85*100))," ")</f>
        <v>57.410235678136132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6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7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361.69</v>
      </c>
      <c r="BA85" s="357">
        <f t="shared" si="94"/>
        <v>361.69</v>
      </c>
      <c r="BB85" s="357"/>
      <c r="BC85" s="28">
        <v>211.1</v>
      </c>
      <c r="BD85" s="28">
        <f t="shared" si="99"/>
        <v>211.1</v>
      </c>
      <c r="BE85" s="28"/>
      <c r="BF85" s="28">
        <f t="shared" si="100"/>
        <v>-150.59</v>
      </c>
      <c r="BG85" s="34">
        <f t="shared" si="65"/>
        <v>58.36489811717216</v>
      </c>
      <c r="BH85" s="737">
        <v>309</v>
      </c>
      <c r="BI85" s="28">
        <f t="shared" si="101"/>
        <v>-97.9</v>
      </c>
      <c r="BJ85" s="161">
        <f t="shared" si="102"/>
        <v>68.317152103559863</v>
      </c>
      <c r="BL85" s="809">
        <f t="shared" si="95"/>
        <v>68.2</v>
      </c>
      <c r="BM85" s="809">
        <f t="shared" si="96"/>
        <v>55.9</v>
      </c>
      <c r="BN85" s="751">
        <v>55.9</v>
      </c>
      <c r="BO85" s="796"/>
      <c r="BP85" s="797"/>
      <c r="BQ85" s="796">
        <v>12.3</v>
      </c>
    </row>
    <row r="86" spans="1:69" ht="25.5" customHeight="1" x14ac:dyDescent="0.25">
      <c r="A86" s="595" t="s">
        <v>286</v>
      </c>
      <c r="B86" s="596">
        <v>26</v>
      </c>
      <c r="C86" s="433">
        <f t="shared" si="111"/>
        <v>783.6</v>
      </c>
      <c r="D86" s="433">
        <f t="shared" si="112"/>
        <v>834.4</v>
      </c>
      <c r="E86" s="58">
        <f t="shared" si="113"/>
        <v>301.10000000000002</v>
      </c>
      <c r="F86" s="58">
        <f t="shared" si="103"/>
        <v>297.8</v>
      </c>
      <c r="G86" s="58">
        <f t="shared" si="104"/>
        <v>3.3</v>
      </c>
      <c r="H86" s="58">
        <f t="shared" si="92"/>
        <v>-533.29999999999995</v>
      </c>
      <c r="I86" s="58">
        <f t="shared" si="93"/>
        <v>36.085810162991379</v>
      </c>
      <c r="J86" s="824">
        <f t="shared" si="114"/>
        <v>127.9</v>
      </c>
      <c r="K86" s="58">
        <f t="shared" si="5"/>
        <v>173.20000000000002</v>
      </c>
      <c r="L86" s="161" t="str">
        <f t="shared" si="6"/>
        <v>&gt;200</v>
      </c>
      <c r="M86" s="357">
        <f t="shared" si="115"/>
        <v>762.2</v>
      </c>
      <c r="N86" s="357">
        <f t="shared" si="115"/>
        <v>799.1</v>
      </c>
      <c r="O86" s="28">
        <f t="shared" si="116"/>
        <v>289.8</v>
      </c>
      <c r="P86" s="28">
        <f t="shared" si="106"/>
        <v>286.5</v>
      </c>
      <c r="Q86" s="28">
        <f t="shared" si="97"/>
        <v>3.3</v>
      </c>
      <c r="R86" s="28">
        <f t="shared" si="108"/>
        <v>-509.3</v>
      </c>
      <c r="S86" s="28">
        <f t="shared" si="109"/>
        <v>36.265799023901891</v>
      </c>
      <c r="T86" s="824">
        <f t="shared" si="107"/>
        <v>127.9</v>
      </c>
      <c r="U86" s="89">
        <f t="shared" si="90"/>
        <v>161.9</v>
      </c>
      <c r="V86" s="673" t="str">
        <f t="shared" si="91"/>
        <v>&gt;200</v>
      </c>
      <c r="W86" s="850">
        <v>762.2</v>
      </c>
      <c r="X86" s="497">
        <v>799.1</v>
      </c>
      <c r="Y86" s="28">
        <f t="shared" si="110"/>
        <v>790.5</v>
      </c>
      <c r="Z86" s="926">
        <v>8.6</v>
      </c>
      <c r="AA86" s="953">
        <v>289.8</v>
      </c>
      <c r="AB86" s="357">
        <f t="shared" si="98"/>
        <v>286.5</v>
      </c>
      <c r="AC86" s="28">
        <v>3.3</v>
      </c>
      <c r="AD86" s="28">
        <f t="shared" si="118"/>
        <v>-509.3</v>
      </c>
      <c r="AE86" s="28">
        <f t="shared" si="117"/>
        <v>36.265799023901891</v>
      </c>
      <c r="AF86" s="891">
        <v>127.9</v>
      </c>
      <c r="AG86" s="28">
        <f>AA86-AF86</f>
        <v>161.9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6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7"/>
      <c r="AW86" s="28"/>
      <c r="AX86" s="467"/>
      <c r="AY86" s="525">
        <v>21.4</v>
      </c>
      <c r="AZ86" s="357">
        <v>35.299999999999997</v>
      </c>
      <c r="BA86" s="357">
        <f t="shared" si="94"/>
        <v>35.299999999999997</v>
      </c>
      <c r="BB86" s="357"/>
      <c r="BC86" s="28">
        <v>11.3</v>
      </c>
      <c r="BD86" s="28">
        <f t="shared" si="99"/>
        <v>11.3</v>
      </c>
      <c r="BE86" s="28"/>
      <c r="BF86" s="28">
        <f t="shared" si="100"/>
        <v>-23.999999999999996</v>
      </c>
      <c r="BG86" s="34">
        <f t="shared" si="65"/>
        <v>32.011331444759215</v>
      </c>
      <c r="BH86" s="737"/>
      <c r="BI86" s="28">
        <f t="shared" si="101"/>
        <v>11.3</v>
      </c>
      <c r="BJ86" s="161" t="str">
        <f t="shared" si="102"/>
        <v xml:space="preserve"> </v>
      </c>
      <c r="BL86" s="809">
        <f t="shared" si="95"/>
        <v>0</v>
      </c>
      <c r="BM86" s="809">
        <f t="shared" si="96"/>
        <v>0</v>
      </c>
      <c r="BN86" s="797"/>
      <c r="BO86" s="797"/>
      <c r="BP86" s="796"/>
      <c r="BQ86" s="796"/>
    </row>
    <row r="87" spans="1:69" ht="25.5" customHeight="1" x14ac:dyDescent="0.25">
      <c r="A87" s="595" t="s">
        <v>220</v>
      </c>
      <c r="B87" s="596">
        <v>27</v>
      </c>
      <c r="C87" s="433">
        <f t="shared" si="111"/>
        <v>26469.100000000002</v>
      </c>
      <c r="D87" s="433">
        <f t="shared" si="112"/>
        <v>27195.8</v>
      </c>
      <c r="E87" s="58">
        <f t="shared" si="113"/>
        <v>20534</v>
      </c>
      <c r="F87" s="58">
        <f t="shared" si="103"/>
        <v>20534</v>
      </c>
      <c r="G87" s="58">
        <f t="shared" si="104"/>
        <v>0</v>
      </c>
      <c r="H87" s="58">
        <f t="shared" si="92"/>
        <v>-6661.7999999999993</v>
      </c>
      <c r="I87" s="58">
        <f t="shared" si="93"/>
        <v>75.504305811926841</v>
      </c>
      <c r="J87" s="824">
        <f t="shared" si="114"/>
        <v>18157.399999999998</v>
      </c>
      <c r="K87" s="58">
        <f t="shared" ref="K87:K155" si="119">E87-J87</f>
        <v>2376.6000000000022</v>
      </c>
      <c r="L87" s="161">
        <f t="shared" ref="L87:L95" si="120">IF(J87&lt;&gt;0,IF(E87/J87*100&lt;0,"&lt;0",IF(E87/J87*100&gt;200,"&gt;200",E87/J87*100))," ")</f>
        <v>113.08887836364238</v>
      </c>
      <c r="M87" s="357">
        <f t="shared" si="115"/>
        <v>25772.600000000002</v>
      </c>
      <c r="N87" s="357">
        <f t="shared" si="115"/>
        <v>26384.899999999998</v>
      </c>
      <c r="O87" s="28">
        <f t="shared" si="116"/>
        <v>19984.7</v>
      </c>
      <c r="P87" s="28">
        <f t="shared" si="106"/>
        <v>19984.7</v>
      </c>
      <c r="Q87" s="28">
        <f t="shared" si="97"/>
        <v>0</v>
      </c>
      <c r="R87" s="28">
        <f t="shared" si="108"/>
        <v>-6400.1999999999971</v>
      </c>
      <c r="S87" s="28">
        <f t="shared" si="109"/>
        <v>75.742943880780302</v>
      </c>
      <c r="T87" s="824">
        <f t="shared" si="107"/>
        <v>17689.8</v>
      </c>
      <c r="U87" s="89">
        <f t="shared" si="90"/>
        <v>2294.9000000000015</v>
      </c>
      <c r="V87" s="673">
        <f t="shared" si="91"/>
        <v>112.97301269658222</v>
      </c>
      <c r="W87" s="850">
        <v>461.4</v>
      </c>
      <c r="X87" s="497">
        <v>470.3</v>
      </c>
      <c r="Y87" s="28">
        <f t="shared" si="110"/>
        <v>470.3</v>
      </c>
      <c r="Z87" s="926"/>
      <c r="AA87" s="953">
        <v>300.89999999999998</v>
      </c>
      <c r="AB87" s="357">
        <f t="shared" si="98"/>
        <v>300.89999999999998</v>
      </c>
      <c r="AC87" s="28"/>
      <c r="AD87" s="28">
        <f t="shared" si="118"/>
        <v>-169.40000000000003</v>
      </c>
      <c r="AE87" s="28">
        <f t="shared" si="117"/>
        <v>63.980438018286193</v>
      </c>
      <c r="AF87" s="891">
        <v>343.6</v>
      </c>
      <c r="AG87" s="28">
        <f t="shared" ref="AG87:AG99" si="121">AA87-AF87</f>
        <v>-42.700000000000045</v>
      </c>
      <c r="AH87" s="198">
        <f t="shared" ref="AH87:AH105" si="122">IF(AF87&lt;&gt;0,IF(AA87/AF87*100&lt;0,"&lt;0",IF(AA87/AF87*100&gt;200,"&gt;200",AA87/AF87*100))," ")</f>
        <v>87.572759022118731</v>
      </c>
      <c r="AI87" s="379">
        <v>25310.7</v>
      </c>
      <c r="AJ87" s="28">
        <v>25914.1</v>
      </c>
      <c r="AK87" s="28">
        <v>19683.599999999999</v>
      </c>
      <c r="AL87" s="28">
        <f>AK87-AJ87</f>
        <v>-6230.5</v>
      </c>
      <c r="AM87" s="28">
        <f>IF(AJ87&lt;&gt;0,IF(AK87/AJ87*100&lt;0,"&lt;0",IF(AK87/AJ87*100&gt;200,"&gt;200",AK87/AJ87*100))," ")</f>
        <v>75.95710443349374</v>
      </c>
      <c r="AN87" s="786">
        <v>17345.900000000001</v>
      </c>
      <c r="AO87" s="28">
        <f>AK87-AN87</f>
        <v>2337.6999999999971</v>
      </c>
      <c r="AP87" s="198">
        <f>IF(AN87&lt;&gt;0,IF(AK87/AN87*100&lt;0,"&lt;0",IF(AK87/AN87*100&gt;200,"&gt;200",AK87/AN87*100))," ")</f>
        <v>113.47695997325013</v>
      </c>
      <c r="AQ87" s="145">
        <v>0.5</v>
      </c>
      <c r="AR87" s="357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737">
        <v>0.3</v>
      </c>
      <c r="AW87" s="28">
        <f>AS87-AV87</f>
        <v>-9.9999999999999978E-2</v>
      </c>
      <c r="AX87" s="467">
        <f t="shared" ref="AX87:AX155" si="123">IF(AV87&lt;&gt;0,IF(AS87/AV87*100&lt;0,"&lt;0",IF(AS87/AV87*100&gt;200,"&gt;200",AS87/AV87*100))," ")</f>
        <v>66.666666666666671</v>
      </c>
      <c r="AY87" s="525">
        <v>696.5</v>
      </c>
      <c r="AZ87" s="357">
        <v>810.9</v>
      </c>
      <c r="BA87" s="357">
        <f t="shared" si="94"/>
        <v>810.9</v>
      </c>
      <c r="BB87" s="357"/>
      <c r="BC87" s="28">
        <v>549.29999999999995</v>
      </c>
      <c r="BD87" s="28">
        <f t="shared" si="99"/>
        <v>549.29999999999995</v>
      </c>
      <c r="BE87" s="28"/>
      <c r="BF87" s="28">
        <f t="shared" si="100"/>
        <v>-261.60000000000002</v>
      </c>
      <c r="BG87" s="34">
        <f t="shared" si="65"/>
        <v>67.73954864964854</v>
      </c>
      <c r="BH87" s="737">
        <v>467.6</v>
      </c>
      <c r="BI87" s="28">
        <f>BC87-BH87</f>
        <v>81.699999999999932</v>
      </c>
      <c r="BJ87" s="161">
        <f>IF(BH87&lt;&gt;0,IF(BC87/BH87*100&lt;0,"&lt;0",IF(BC87/BH87*100&gt;200,"&gt;200",BC87/BH87*100))," ")</f>
        <v>117.47219846022239</v>
      </c>
      <c r="BL87" s="809">
        <f t="shared" si="95"/>
        <v>1274.5</v>
      </c>
      <c r="BM87" s="809">
        <f t="shared" si="96"/>
        <v>1266.8</v>
      </c>
      <c r="BN87" s="797">
        <v>81.5</v>
      </c>
      <c r="BO87" s="751">
        <v>1185.3</v>
      </c>
      <c r="BP87" s="796"/>
      <c r="BQ87" s="796">
        <v>7.7</v>
      </c>
    </row>
    <row r="88" spans="1:69" ht="25.5" customHeight="1" x14ac:dyDescent="0.25">
      <c r="A88" s="595" t="s">
        <v>219</v>
      </c>
      <c r="B88" s="596">
        <v>28</v>
      </c>
      <c r="C88" s="433">
        <f t="shared" si="111"/>
        <v>4344.8999999999996</v>
      </c>
      <c r="D88" s="433">
        <f t="shared" si="112"/>
        <v>3738.8</v>
      </c>
      <c r="E88" s="58">
        <f t="shared" si="113"/>
        <v>2368.6000000000004</v>
      </c>
      <c r="F88" s="58">
        <f t="shared" si="103"/>
        <v>2187</v>
      </c>
      <c r="G88" s="58">
        <f t="shared" si="104"/>
        <v>181.6</v>
      </c>
      <c r="H88" s="58">
        <f t="shared" si="92"/>
        <v>-1370.1999999999998</v>
      </c>
      <c r="I88" s="58">
        <f t="shared" si="93"/>
        <v>63.351877607788595</v>
      </c>
      <c r="J88" s="824">
        <f t="shared" si="114"/>
        <v>2055.1</v>
      </c>
      <c r="K88" s="58">
        <f t="shared" si="119"/>
        <v>313.50000000000045</v>
      </c>
      <c r="L88" s="161">
        <f t="shared" si="120"/>
        <v>115.25473212982338</v>
      </c>
      <c r="M88" s="357">
        <f t="shared" si="115"/>
        <v>3967.7</v>
      </c>
      <c r="N88" s="357">
        <f t="shared" si="115"/>
        <v>3385.5</v>
      </c>
      <c r="O88" s="28">
        <f t="shared" si="116"/>
        <v>2220.8000000000002</v>
      </c>
      <c r="P88" s="28">
        <f t="shared" si="106"/>
        <v>2049.4</v>
      </c>
      <c r="Q88" s="28">
        <f t="shared" si="97"/>
        <v>171.4</v>
      </c>
      <c r="R88" s="28">
        <f t="shared" si="108"/>
        <v>-1164.6999999999998</v>
      </c>
      <c r="S88" s="28">
        <f t="shared" si="109"/>
        <v>65.597400679367894</v>
      </c>
      <c r="T88" s="824">
        <f t="shared" si="107"/>
        <v>1945.1</v>
      </c>
      <c r="U88" s="89">
        <f t="shared" si="90"/>
        <v>275.70000000000027</v>
      </c>
      <c r="V88" s="673">
        <f t="shared" si="91"/>
        <v>114.17407845354997</v>
      </c>
      <c r="W88" s="850">
        <v>3962.7</v>
      </c>
      <c r="X88" s="497">
        <v>3380.2</v>
      </c>
      <c r="Y88" s="28">
        <f t="shared" si="110"/>
        <v>2932.2</v>
      </c>
      <c r="Z88" s="926">
        <v>448</v>
      </c>
      <c r="AA88" s="953">
        <v>2216.8000000000002</v>
      </c>
      <c r="AB88" s="357">
        <f t="shared" si="98"/>
        <v>2045.4</v>
      </c>
      <c r="AC88" s="28">
        <v>171.4</v>
      </c>
      <c r="AD88" s="28">
        <f t="shared" si="118"/>
        <v>-1163.3999999999996</v>
      </c>
      <c r="AE88" s="28">
        <f t="shared" si="117"/>
        <v>65.581918229690558</v>
      </c>
      <c r="AF88" s="891">
        <v>1941.8</v>
      </c>
      <c r="AG88" s="28">
        <f t="shared" si="121"/>
        <v>275.00000000000023</v>
      </c>
      <c r="AH88" s="198">
        <f t="shared" si="122"/>
        <v>114.1621176228242</v>
      </c>
      <c r="AI88" s="379">
        <v>5</v>
      </c>
      <c r="AJ88" s="28">
        <v>5.3</v>
      </c>
      <c r="AK88" s="28">
        <v>4</v>
      </c>
      <c r="AL88" s="28">
        <f>AK88-AJ88</f>
        <v>-1.2999999999999998</v>
      </c>
      <c r="AM88" s="28">
        <f>IF(AJ88&lt;&gt;0,IF(AK88/AJ88*100&lt;0,"&lt;0",IF(AK88/AJ88*100&gt;200,"&gt;200",AK88/AJ88*100))," ")</f>
        <v>75.471698113207552</v>
      </c>
      <c r="AN88" s="786">
        <v>3.3</v>
      </c>
      <c r="AO88" s="28">
        <f>AK88-AN88</f>
        <v>0.70000000000000018</v>
      </c>
      <c r="AP88" s="198">
        <f t="shared" ref="AP88:AP154" si="124">IF(AN88&lt;&gt;0,IF(AK88/AN88*100&lt;0,"&lt;0",IF(AK88/AN88*100&gt;200,"&gt;200",AK88/AN88*100))," ")</f>
        <v>121.21212121212122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7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353.3</v>
      </c>
      <c r="BA88" s="357">
        <f t="shared" si="94"/>
        <v>333.1</v>
      </c>
      <c r="BB88" s="357">
        <v>20.2</v>
      </c>
      <c r="BC88" s="28">
        <v>147.80000000000001</v>
      </c>
      <c r="BD88" s="28">
        <f t="shared" si="99"/>
        <v>137.60000000000002</v>
      </c>
      <c r="BE88" s="28">
        <v>10.199999999999999</v>
      </c>
      <c r="BF88" s="28">
        <f t="shared" si="100"/>
        <v>-205.5</v>
      </c>
      <c r="BG88" s="34">
        <f t="shared" si="65"/>
        <v>41.834135295782623</v>
      </c>
      <c r="BH88" s="737">
        <v>110</v>
      </c>
      <c r="BI88" s="28">
        <f>BC88-BH88</f>
        <v>37.800000000000011</v>
      </c>
      <c r="BJ88" s="161">
        <f>IF(BH88&lt;&gt;0,IF(BC88/BH88*100&lt;0,"&lt;0",IF(BC88/BH88*100&gt;200,"&gt;200",BC88/BH88*100))," ")</f>
        <v>134.36363636363637</v>
      </c>
      <c r="BL88" s="809">
        <f t="shared" si="95"/>
        <v>13.599999999999998</v>
      </c>
      <c r="BM88" s="809">
        <f t="shared" si="96"/>
        <v>13.399999999999999</v>
      </c>
      <c r="BN88" s="797">
        <v>13.399999999999999</v>
      </c>
      <c r="BO88" s="797"/>
      <c r="BP88" s="796"/>
      <c r="BQ88" s="797">
        <v>0.2</v>
      </c>
    </row>
    <row r="89" spans="1:69" ht="31.5" customHeight="1" x14ac:dyDescent="0.25">
      <c r="A89" s="575" t="s">
        <v>218</v>
      </c>
      <c r="B89" s="596">
        <v>29</v>
      </c>
      <c r="C89" s="433">
        <f t="shared" si="111"/>
        <v>30493.899999999998</v>
      </c>
      <c r="D89" s="433">
        <f t="shared" si="112"/>
        <v>31700.199999999997</v>
      </c>
      <c r="E89" s="58">
        <f t="shared" si="113"/>
        <v>22808.5</v>
      </c>
      <c r="F89" s="58">
        <f t="shared" si="103"/>
        <v>22804.7</v>
      </c>
      <c r="G89" s="58">
        <f t="shared" si="104"/>
        <v>3.8</v>
      </c>
      <c r="H89" s="58">
        <f t="shared" si="92"/>
        <v>-8891.6999999999971</v>
      </c>
      <c r="I89" s="58">
        <f t="shared" si="93"/>
        <v>71.950650153626796</v>
      </c>
      <c r="J89" s="824">
        <f t="shared" si="114"/>
        <v>18974.499999999996</v>
      </c>
      <c r="K89" s="58">
        <f t="shared" si="119"/>
        <v>3834.0000000000036</v>
      </c>
      <c r="L89" s="161">
        <f t="shared" si="120"/>
        <v>120.2060660359957</v>
      </c>
      <c r="M89" s="357">
        <f>M90+M91</f>
        <v>30492.1</v>
      </c>
      <c r="N89" s="357">
        <f>N90+N91</f>
        <v>31686.6</v>
      </c>
      <c r="O89" s="28">
        <f t="shared" si="116"/>
        <v>22801.599999999999</v>
      </c>
      <c r="P89" s="28">
        <f t="shared" si="106"/>
        <v>22797.8</v>
      </c>
      <c r="Q89" s="28">
        <f t="shared" si="97"/>
        <v>3.8</v>
      </c>
      <c r="R89" s="28">
        <f t="shared" si="108"/>
        <v>-8885</v>
      </c>
      <c r="S89" s="28">
        <f t="shared" si="109"/>
        <v>71.959755858943524</v>
      </c>
      <c r="T89" s="824">
        <f>T90+T91</f>
        <v>18969.699999999997</v>
      </c>
      <c r="U89" s="79">
        <f t="shared" si="90"/>
        <v>3831.9000000000015</v>
      </c>
      <c r="V89" s="675">
        <f t="shared" si="91"/>
        <v>120.20010859423186</v>
      </c>
      <c r="W89" s="862">
        <f>W90+W91</f>
        <v>30492.1</v>
      </c>
      <c r="X89" s="663">
        <f>X90+X91</f>
        <v>31686.6</v>
      </c>
      <c r="Y89" s="662">
        <f>X89-Z89</f>
        <v>31682.799999999999</v>
      </c>
      <c r="Z89" s="937">
        <f>Z90</f>
        <v>3.8</v>
      </c>
      <c r="AA89" s="966">
        <f>AA90+AA91</f>
        <v>22801.599999999999</v>
      </c>
      <c r="AB89" s="661">
        <f t="shared" si="98"/>
        <v>22797.8</v>
      </c>
      <c r="AC89" s="28">
        <f>AC90+AC91</f>
        <v>3.8</v>
      </c>
      <c r="AD89" s="28">
        <f t="shared" si="118"/>
        <v>-8885</v>
      </c>
      <c r="AE89" s="28">
        <f t="shared" si="117"/>
        <v>71.959755858943524</v>
      </c>
      <c r="AF89" s="901">
        <f>AF90+AF91</f>
        <v>18969.699999999997</v>
      </c>
      <c r="AG89" s="28">
        <f t="shared" si="121"/>
        <v>3831.9000000000015</v>
      </c>
      <c r="AH89" s="198">
        <f t="shared" si="122"/>
        <v>120.20010859423186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6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7"/>
      <c r="AW89" s="57">
        <f>AS89-AV89</f>
        <v>0</v>
      </c>
      <c r="AX89" s="456" t="str">
        <f t="shared" si="123"/>
        <v xml:space="preserve"> </v>
      </c>
      <c r="AY89" s="649">
        <f>AY90</f>
        <v>1.8</v>
      </c>
      <c r="AZ89" s="649">
        <f>AZ90</f>
        <v>13.6</v>
      </c>
      <c r="BA89" s="649">
        <f t="shared" si="94"/>
        <v>13.6</v>
      </c>
      <c r="BB89" s="649">
        <f>BB90</f>
        <v>0</v>
      </c>
      <c r="BC89" s="649">
        <f>BC90</f>
        <v>6.9</v>
      </c>
      <c r="BD89" s="650">
        <f t="shared" si="99"/>
        <v>6.9</v>
      </c>
      <c r="BE89" s="63">
        <f>BE90</f>
        <v>0</v>
      </c>
      <c r="BF89" s="63">
        <f t="shared" si="100"/>
        <v>-6.6999999999999993</v>
      </c>
      <c r="BG89" s="32">
        <f t="shared" si="65"/>
        <v>50.735294117647065</v>
      </c>
      <c r="BH89" s="737">
        <f>BH90</f>
        <v>4.8</v>
      </c>
      <c r="BI89" s="28">
        <f>BC89-BH89</f>
        <v>2.1000000000000005</v>
      </c>
      <c r="BJ89" s="164">
        <f>IF(BH89&lt;&gt;0,IF(BC89/BH89*100&lt;0,"&lt;0",IF(BC89/BH89*100&gt;200,"&gt;200",BC89/BH89*100))," ")</f>
        <v>143.75000000000003</v>
      </c>
      <c r="BL89" s="809">
        <f t="shared" si="95"/>
        <v>1418.9</v>
      </c>
      <c r="BM89" s="809">
        <f t="shared" si="96"/>
        <v>1418.9</v>
      </c>
      <c r="BN89" s="750">
        <v>1418.9</v>
      </c>
      <c r="BO89" s="796"/>
      <c r="BP89" s="796"/>
      <c r="BQ89" s="797">
        <v>0</v>
      </c>
    </row>
    <row r="90" spans="1:69" ht="31.5" customHeight="1" x14ac:dyDescent="0.25">
      <c r="A90" s="601" t="s">
        <v>234</v>
      </c>
      <c r="B90" s="596">
        <v>291</v>
      </c>
      <c r="C90" s="433">
        <f t="shared" si="111"/>
        <v>14204.3</v>
      </c>
      <c r="D90" s="433">
        <f t="shared" si="112"/>
        <v>14802.1</v>
      </c>
      <c r="E90" s="29">
        <f t="shared" si="113"/>
        <v>10151.1</v>
      </c>
      <c r="F90" s="29">
        <f t="shared" si="103"/>
        <v>10147.300000000001</v>
      </c>
      <c r="G90" s="29">
        <f t="shared" si="104"/>
        <v>3.8</v>
      </c>
      <c r="H90" s="29">
        <f t="shared" si="92"/>
        <v>-4651</v>
      </c>
      <c r="I90" s="29">
        <f t="shared" si="93"/>
        <v>68.578782740286854</v>
      </c>
      <c r="J90" s="813">
        <f t="shared" si="114"/>
        <v>9191.1999999999989</v>
      </c>
      <c r="K90" s="29">
        <f t="shared" si="119"/>
        <v>959.90000000000146</v>
      </c>
      <c r="L90" s="164">
        <f t="shared" si="120"/>
        <v>110.44368526416575</v>
      </c>
      <c r="M90" s="357">
        <f t="shared" ref="M90:N95" si="126">W90+AI90+AQ90</f>
        <v>14202.5</v>
      </c>
      <c r="N90" s="357">
        <f t="shared" si="126"/>
        <v>14788.5</v>
      </c>
      <c r="O90" s="28">
        <f t="shared" si="116"/>
        <v>10144.200000000001</v>
      </c>
      <c r="P90" s="28">
        <f t="shared" si="106"/>
        <v>10140.400000000001</v>
      </c>
      <c r="Q90" s="28">
        <f t="shared" si="97"/>
        <v>3.8</v>
      </c>
      <c r="R90" s="28">
        <f t="shared" si="108"/>
        <v>-4644.2999999999993</v>
      </c>
      <c r="S90" s="28">
        <f t="shared" si="109"/>
        <v>68.595192210163304</v>
      </c>
      <c r="T90" s="813">
        <f t="shared" si="107"/>
        <v>9186.4</v>
      </c>
      <c r="U90" s="79">
        <f t="shared" si="90"/>
        <v>957.80000000000109</v>
      </c>
      <c r="V90" s="675">
        <f t="shared" si="91"/>
        <v>110.42628233040148</v>
      </c>
      <c r="W90" s="863">
        <v>14202.5</v>
      </c>
      <c r="X90" s="692">
        <v>14788.5</v>
      </c>
      <c r="Y90" s="662">
        <f>X90-Z90</f>
        <v>14784.7</v>
      </c>
      <c r="Z90" s="938">
        <v>3.8</v>
      </c>
      <c r="AA90" s="966">
        <v>10144.200000000001</v>
      </c>
      <c r="AB90" s="661">
        <f t="shared" si="98"/>
        <v>10140.400000000001</v>
      </c>
      <c r="AC90" s="28">
        <v>3.8</v>
      </c>
      <c r="AD90" s="28">
        <f t="shared" si="118"/>
        <v>-4644.2999999999993</v>
      </c>
      <c r="AE90" s="28">
        <f t="shared" si="117"/>
        <v>68.595192210163304</v>
      </c>
      <c r="AF90" s="902">
        <v>9186.4</v>
      </c>
      <c r="AG90" s="28">
        <f t="shared" si="121"/>
        <v>957.80000000000109</v>
      </c>
      <c r="AH90" s="198">
        <f t="shared" si="122"/>
        <v>110.42628233040148</v>
      </c>
      <c r="AI90" s="379"/>
      <c r="AJ90" s="28"/>
      <c r="AK90" s="28"/>
      <c r="AL90" s="28"/>
      <c r="AM90" s="28"/>
      <c r="AN90" s="786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7"/>
      <c r="AW90" s="57"/>
      <c r="AX90" s="469" t="str">
        <f t="shared" si="123"/>
        <v xml:space="preserve"> </v>
      </c>
      <c r="AY90" s="649">
        <v>1.8</v>
      </c>
      <c r="AZ90" s="410">
        <v>13.6</v>
      </c>
      <c r="BA90" s="410">
        <f t="shared" si="94"/>
        <v>13.6</v>
      </c>
      <c r="BB90" s="410"/>
      <c r="BC90" s="231">
        <v>6.9</v>
      </c>
      <c r="BD90" s="231">
        <f t="shared" si="99"/>
        <v>6.9</v>
      </c>
      <c r="BE90" s="28"/>
      <c r="BF90" s="28">
        <f t="shared" si="100"/>
        <v>-6.6999999999999993</v>
      </c>
      <c r="BG90" s="34">
        <f t="shared" si="65"/>
        <v>50.735294117647065</v>
      </c>
      <c r="BH90" s="737">
        <v>4.8</v>
      </c>
      <c r="BI90" s="28">
        <f>BC90-BH90</f>
        <v>2.1000000000000005</v>
      </c>
      <c r="BJ90" s="164">
        <f>IF(BH90&lt;&gt;0,IF(BC90/BH90*100&lt;0,"&lt;0",IF(BC90/BH90*100&gt;200,"&gt;200",BC90/BH90*100))," ")</f>
        <v>143.75000000000003</v>
      </c>
      <c r="BL90" s="809">
        <f t="shared" si="95"/>
        <v>403.5</v>
      </c>
      <c r="BM90" s="809">
        <f t="shared" si="96"/>
        <v>403.5</v>
      </c>
      <c r="BN90" s="750">
        <v>403.5</v>
      </c>
      <c r="BO90" s="796"/>
      <c r="BP90" s="796"/>
      <c r="BQ90" s="797"/>
    </row>
    <row r="91" spans="1:69" ht="31.5" customHeight="1" x14ac:dyDescent="0.25">
      <c r="A91" s="602" t="s">
        <v>237</v>
      </c>
      <c r="B91" s="596">
        <v>292</v>
      </c>
      <c r="C91" s="433">
        <f t="shared" si="111"/>
        <v>16289.6</v>
      </c>
      <c r="D91" s="433">
        <f t="shared" si="112"/>
        <v>16898.099999999999</v>
      </c>
      <c r="E91" s="29">
        <f t="shared" si="113"/>
        <v>12657.4</v>
      </c>
      <c r="F91" s="29">
        <f t="shared" si="103"/>
        <v>12657.4</v>
      </c>
      <c r="G91" s="29">
        <f t="shared" si="104"/>
        <v>0</v>
      </c>
      <c r="H91" s="29">
        <f t="shared" si="92"/>
        <v>-4240.6999999999989</v>
      </c>
      <c r="I91" s="29">
        <f t="shared" si="93"/>
        <v>74.904279179316021</v>
      </c>
      <c r="J91" s="813">
        <f t="shared" si="114"/>
        <v>9783.2999999999993</v>
      </c>
      <c r="K91" s="29">
        <f t="shared" si="119"/>
        <v>2874.1000000000004</v>
      </c>
      <c r="L91" s="164">
        <f t="shared" si="120"/>
        <v>129.37761287091269</v>
      </c>
      <c r="M91" s="357">
        <f t="shared" si="126"/>
        <v>16289.6</v>
      </c>
      <c r="N91" s="357">
        <f t="shared" si="126"/>
        <v>16898.099999999999</v>
      </c>
      <c r="O91" s="28">
        <f t="shared" si="116"/>
        <v>12657.4</v>
      </c>
      <c r="P91" s="28">
        <f t="shared" si="106"/>
        <v>12657.4</v>
      </c>
      <c r="Q91" s="28">
        <f t="shared" si="97"/>
        <v>0</v>
      </c>
      <c r="R91" s="28">
        <f t="shared" si="108"/>
        <v>-4240.6999999999989</v>
      </c>
      <c r="S91" s="28">
        <f t="shared" si="109"/>
        <v>74.904279179316021</v>
      </c>
      <c r="T91" s="813">
        <f t="shared" si="107"/>
        <v>9783.2999999999993</v>
      </c>
      <c r="U91" s="79">
        <f t="shared" si="90"/>
        <v>2874.1000000000004</v>
      </c>
      <c r="V91" s="675">
        <f t="shared" si="91"/>
        <v>129.37761287091269</v>
      </c>
      <c r="W91" s="864">
        <f>W92+W93</f>
        <v>16289.6</v>
      </c>
      <c r="X91" s="514">
        <f>X92+X93</f>
        <v>16898.099999999999</v>
      </c>
      <c r="Y91" s="28">
        <f>X91-Z91</f>
        <v>16898.099999999999</v>
      </c>
      <c r="Z91" s="939"/>
      <c r="AA91" s="953">
        <f>AA92+AA93</f>
        <v>12657.4</v>
      </c>
      <c r="AB91" s="357">
        <f t="shared" si="98"/>
        <v>12657.4</v>
      </c>
      <c r="AC91" s="28">
        <f>AC92+AC93</f>
        <v>0</v>
      </c>
      <c r="AD91" s="28">
        <f t="shared" si="118"/>
        <v>-4240.6999999999989</v>
      </c>
      <c r="AE91" s="28">
        <f t="shared" si="117"/>
        <v>74.904279179316021</v>
      </c>
      <c r="AF91" s="891">
        <f>AF92+AF93</f>
        <v>9783.2999999999993</v>
      </c>
      <c r="AG91" s="28">
        <f t="shared" si="121"/>
        <v>2874.1000000000004</v>
      </c>
      <c r="AH91" s="198">
        <f t="shared" si="122"/>
        <v>129.37761287091269</v>
      </c>
      <c r="AI91" s="379"/>
      <c r="AJ91" s="28"/>
      <c r="AK91" s="28"/>
      <c r="AL91" s="28"/>
      <c r="AM91" s="28"/>
      <c r="AN91" s="786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7"/>
      <c r="AW91" s="57"/>
      <c r="AX91" s="470" t="str">
        <f t="shared" si="123"/>
        <v xml:space="preserve"> </v>
      </c>
      <c r="AY91" s="638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7"/>
      <c r="BI91" s="57"/>
      <c r="BJ91" s="164"/>
      <c r="BL91" s="809">
        <f t="shared" si="95"/>
        <v>1015.4</v>
      </c>
      <c r="BM91" s="809">
        <f t="shared" si="96"/>
        <v>1015.4</v>
      </c>
      <c r="BN91" s="796">
        <v>1015.4</v>
      </c>
      <c r="BO91" s="796"/>
      <c r="BP91" s="796"/>
      <c r="BQ91" s="796"/>
    </row>
    <row r="92" spans="1:69" ht="31.5" customHeight="1" x14ac:dyDescent="0.25">
      <c r="A92" s="602" t="s">
        <v>235</v>
      </c>
      <c r="B92" s="596">
        <v>2921</v>
      </c>
      <c r="C92" s="433">
        <f t="shared" si="111"/>
        <v>10454.6</v>
      </c>
      <c r="D92" s="433">
        <f t="shared" si="112"/>
        <v>11063.1</v>
      </c>
      <c r="E92" s="29">
        <f t="shared" si="113"/>
        <v>8767.4</v>
      </c>
      <c r="F92" s="29">
        <f t="shared" si="103"/>
        <v>8767.4</v>
      </c>
      <c r="G92" s="29">
        <f t="shared" si="104"/>
        <v>0</v>
      </c>
      <c r="H92" s="29">
        <f t="shared" si="92"/>
        <v>-2295.7000000000007</v>
      </c>
      <c r="I92" s="29">
        <f t="shared" si="93"/>
        <v>79.249035080583198</v>
      </c>
      <c r="J92" s="813">
        <f t="shared" si="114"/>
        <v>7672.5</v>
      </c>
      <c r="K92" s="29">
        <f t="shared" si="119"/>
        <v>1094.8999999999996</v>
      </c>
      <c r="L92" s="164">
        <f t="shared" si="120"/>
        <v>114.27044639947866</v>
      </c>
      <c r="M92" s="357">
        <f t="shared" si="126"/>
        <v>10454.6</v>
      </c>
      <c r="N92" s="357">
        <f t="shared" si="126"/>
        <v>11063.1</v>
      </c>
      <c r="O92" s="28">
        <f t="shared" si="116"/>
        <v>8767.4</v>
      </c>
      <c r="P92" s="28">
        <f t="shared" si="106"/>
        <v>8767.4</v>
      </c>
      <c r="Q92" s="28">
        <f t="shared" si="97"/>
        <v>0</v>
      </c>
      <c r="R92" s="28">
        <f t="shared" si="108"/>
        <v>-2295.7000000000007</v>
      </c>
      <c r="S92" s="28">
        <f t="shared" si="109"/>
        <v>79.249035080583198</v>
      </c>
      <c r="T92" s="813">
        <f t="shared" si="107"/>
        <v>7672.5</v>
      </c>
      <c r="U92" s="79">
        <f t="shared" si="90"/>
        <v>1094.8999999999996</v>
      </c>
      <c r="V92" s="675">
        <f t="shared" si="91"/>
        <v>114.27044639947866</v>
      </c>
      <c r="W92" s="864">
        <v>10454.6</v>
      </c>
      <c r="X92" s="514">
        <v>11063.1</v>
      </c>
      <c r="Y92" s="28">
        <f t="shared" ref="Y92:Y119" si="127">X92-Z92</f>
        <v>11063.1</v>
      </c>
      <c r="Z92" s="939"/>
      <c r="AA92" s="953">
        <v>8767.4</v>
      </c>
      <c r="AB92" s="357">
        <f t="shared" si="98"/>
        <v>8767.4</v>
      </c>
      <c r="AC92" s="28"/>
      <c r="AD92" s="28">
        <f t="shared" si="118"/>
        <v>-2295.7000000000007</v>
      </c>
      <c r="AE92" s="28">
        <f t="shared" si="117"/>
        <v>79.249035080583198</v>
      </c>
      <c r="AF92" s="891">
        <v>7672.5</v>
      </c>
      <c r="AG92" s="28">
        <f t="shared" si="121"/>
        <v>1094.8999999999996</v>
      </c>
      <c r="AH92" s="198">
        <f t="shared" si="122"/>
        <v>114.27044639947866</v>
      </c>
      <c r="AI92" s="379"/>
      <c r="AJ92" s="28"/>
      <c r="AK92" s="28"/>
      <c r="AL92" s="28"/>
      <c r="AM92" s="28"/>
      <c r="AN92" s="786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7"/>
      <c r="AW92" s="57"/>
      <c r="AX92" s="470" t="str">
        <f t="shared" si="123"/>
        <v xml:space="preserve"> </v>
      </c>
      <c r="AY92" s="638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7"/>
      <c r="BI92" s="57"/>
      <c r="BJ92" s="164"/>
      <c r="BL92" s="809">
        <f t="shared" si="95"/>
        <v>965.4</v>
      </c>
      <c r="BM92" s="809">
        <f t="shared" si="96"/>
        <v>965.4</v>
      </c>
      <c r="BN92" s="796">
        <v>965.4</v>
      </c>
      <c r="BO92" s="796"/>
      <c r="BP92" s="796"/>
      <c r="BQ92" s="796"/>
    </row>
    <row r="93" spans="1:69" ht="31.5" customHeight="1" x14ac:dyDescent="0.25">
      <c r="A93" s="602" t="s">
        <v>236</v>
      </c>
      <c r="B93" s="596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3890</v>
      </c>
      <c r="F93" s="29">
        <f t="shared" si="103"/>
        <v>3890</v>
      </c>
      <c r="G93" s="29">
        <f t="shared" si="104"/>
        <v>0</v>
      </c>
      <c r="H93" s="29">
        <f t="shared" si="92"/>
        <v>-1945</v>
      </c>
      <c r="I93" s="29">
        <f t="shared" si="93"/>
        <v>66.666666666666657</v>
      </c>
      <c r="J93" s="813">
        <f t="shared" si="114"/>
        <v>2110.8000000000002</v>
      </c>
      <c r="K93" s="29">
        <f t="shared" si="119"/>
        <v>1779.1999999999998</v>
      </c>
      <c r="L93" s="164">
        <f t="shared" si="120"/>
        <v>184.29031646768996</v>
      </c>
      <c r="M93" s="357">
        <f t="shared" si="126"/>
        <v>5835</v>
      </c>
      <c r="N93" s="357">
        <f t="shared" si="126"/>
        <v>5835</v>
      </c>
      <c r="O93" s="28">
        <f t="shared" si="116"/>
        <v>3890</v>
      </c>
      <c r="P93" s="28">
        <f t="shared" si="106"/>
        <v>3890</v>
      </c>
      <c r="Q93" s="28">
        <f t="shared" si="97"/>
        <v>0</v>
      </c>
      <c r="R93" s="28">
        <f t="shared" si="108"/>
        <v>-1945</v>
      </c>
      <c r="S93" s="28">
        <f t="shared" si="109"/>
        <v>66.666666666666657</v>
      </c>
      <c r="T93" s="813">
        <f t="shared" si="107"/>
        <v>2110.8000000000002</v>
      </c>
      <c r="U93" s="79">
        <f t="shared" si="90"/>
        <v>1779.1999999999998</v>
      </c>
      <c r="V93" s="675">
        <f t="shared" si="91"/>
        <v>184.29031646768996</v>
      </c>
      <c r="W93" s="864">
        <v>5835</v>
      </c>
      <c r="X93" s="514">
        <v>5835</v>
      </c>
      <c r="Y93" s="28">
        <f t="shared" si="127"/>
        <v>5835</v>
      </c>
      <c r="Z93" s="939"/>
      <c r="AA93" s="953">
        <v>3890</v>
      </c>
      <c r="AB93" s="357">
        <f t="shared" si="98"/>
        <v>3890</v>
      </c>
      <c r="AC93" s="28"/>
      <c r="AD93" s="28">
        <f t="shared" si="118"/>
        <v>-1945</v>
      </c>
      <c r="AE93" s="28">
        <f t="shared" si="117"/>
        <v>66.666666666666657</v>
      </c>
      <c r="AF93" s="891">
        <v>2110.8000000000002</v>
      </c>
      <c r="AG93" s="28">
        <f t="shared" si="121"/>
        <v>1779.1999999999998</v>
      </c>
      <c r="AH93" s="198">
        <f t="shared" si="122"/>
        <v>184.29031646768996</v>
      </c>
      <c r="AI93" s="494"/>
      <c r="AJ93" s="57"/>
      <c r="AK93" s="57"/>
      <c r="AL93" s="57"/>
      <c r="AM93" s="57"/>
      <c r="AN93" s="786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7"/>
      <c r="AW93" s="57"/>
      <c r="AX93" s="470" t="str">
        <f t="shared" si="123"/>
        <v xml:space="preserve"> </v>
      </c>
      <c r="AY93" s="638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7"/>
      <c r="BI93" s="57"/>
      <c r="BJ93" s="164"/>
      <c r="BL93" s="809">
        <f t="shared" si="95"/>
        <v>50</v>
      </c>
      <c r="BM93" s="809">
        <f t="shared" si="96"/>
        <v>50</v>
      </c>
      <c r="BN93" s="796">
        <v>50</v>
      </c>
      <c r="BO93" s="796"/>
      <c r="BP93" s="796"/>
      <c r="BQ93" s="796"/>
    </row>
    <row r="94" spans="1:69" ht="25.5" customHeight="1" x14ac:dyDescent="0.25">
      <c r="A94" s="603" t="s">
        <v>209</v>
      </c>
      <c r="B94" s="594">
        <v>3</v>
      </c>
      <c r="C94" s="434">
        <f t="shared" si="111"/>
        <v>8148.9000000000005</v>
      </c>
      <c r="D94" s="434">
        <f t="shared" si="112"/>
        <v>10585.4</v>
      </c>
      <c r="E94" s="125">
        <f t="shared" si="113"/>
        <v>4650.3</v>
      </c>
      <c r="F94" s="125">
        <f t="shared" si="103"/>
        <v>3160.8</v>
      </c>
      <c r="G94" s="125">
        <f t="shared" si="104"/>
        <v>1489.5</v>
      </c>
      <c r="H94" s="125">
        <f t="shared" si="92"/>
        <v>-5935.0999999999995</v>
      </c>
      <c r="I94" s="125">
        <f t="shared" si="93"/>
        <v>43.931263816199674</v>
      </c>
      <c r="J94" s="756">
        <f t="shared" si="114"/>
        <v>3770.2</v>
      </c>
      <c r="K94" s="125">
        <f t="shared" si="119"/>
        <v>880.10000000000036</v>
      </c>
      <c r="L94" s="307">
        <f t="shared" si="120"/>
        <v>123.34358919951198</v>
      </c>
      <c r="M94" s="434">
        <f t="shared" si="126"/>
        <v>4033</v>
      </c>
      <c r="N94" s="434">
        <f t="shared" si="126"/>
        <v>4366.2999999999993</v>
      </c>
      <c r="O94" s="125">
        <f t="shared" si="116"/>
        <v>2218.4</v>
      </c>
      <c r="P94" s="125">
        <f t="shared" si="106"/>
        <v>796.80000000000007</v>
      </c>
      <c r="Q94" s="125">
        <f t="shared" si="97"/>
        <v>1421.6</v>
      </c>
      <c r="R94" s="125">
        <f t="shared" si="108"/>
        <v>-2147.8999999999992</v>
      </c>
      <c r="S94" s="125">
        <f t="shared" si="109"/>
        <v>50.807319698600665</v>
      </c>
      <c r="T94" s="756">
        <f t="shared" si="107"/>
        <v>1909.8999999999996</v>
      </c>
      <c r="U94" s="308">
        <f t="shared" si="90"/>
        <v>308.50000000000045</v>
      </c>
      <c r="V94" s="676">
        <f t="shared" si="91"/>
        <v>116.15267815068854</v>
      </c>
      <c r="W94" s="858">
        <f>W95+W99+W100+W102+W103+W104+W105</f>
        <v>3991.1</v>
      </c>
      <c r="X94" s="446">
        <f>X95+X99+X100+X102+X103+X104+X105</f>
        <v>4325.0999999999995</v>
      </c>
      <c r="Y94" s="125">
        <f t="shared" si="127"/>
        <v>2111.8999999999996</v>
      </c>
      <c r="Z94" s="676">
        <f>Z95+Z99+Z100+Z102+Z103+Z104+Z105</f>
        <v>2213.1999999999998</v>
      </c>
      <c r="AA94" s="964">
        <f>AA95+AA99+AA100+AA102+AA103+AA104+AA105</f>
        <v>2205</v>
      </c>
      <c r="AB94" s="434">
        <f t="shared" si="98"/>
        <v>783.40000000000009</v>
      </c>
      <c r="AC94" s="125">
        <f>AC95+AC99+AC100+AC102+AC103+AC104+AC105</f>
        <v>1421.6</v>
      </c>
      <c r="AD94" s="125">
        <f t="shared" si="118"/>
        <v>-2120.0999999999995</v>
      </c>
      <c r="AE94" s="125">
        <f t="shared" si="117"/>
        <v>50.981480196989672</v>
      </c>
      <c r="AF94" s="899">
        <f>AF95+AF99+AF100+AF102+AF103+AF104+AF105</f>
        <v>1862.6999999999998</v>
      </c>
      <c r="AG94" s="125">
        <f t="shared" si="121"/>
        <v>342.30000000000018</v>
      </c>
      <c r="AH94" s="307">
        <f t="shared" si="122"/>
        <v>118.37655016910938</v>
      </c>
      <c r="AI94" s="446">
        <f>AI95+AI99+AI100+AI102+AI103+AI104+AI105</f>
        <v>23.1</v>
      </c>
      <c r="AJ94" s="125">
        <f>AJ95+AJ99+AJ100+AJ102+AJ103+AJ104+AJ105</f>
        <v>22.4</v>
      </c>
      <c r="AK94" s="125">
        <f>AK95+AK99+AK100+AK102+AK103+AK104+AK105</f>
        <v>11.6</v>
      </c>
      <c r="AL94" s="125">
        <f>AK94-AJ94</f>
        <v>-10.799999999999999</v>
      </c>
      <c r="AM94" s="125">
        <f>IF(AJ94&lt;&gt;0,IF(AK94/AJ94*100&lt;0,"&lt;0",IF(AK94/AJ94*100&gt;200,"&gt;200",AK94/AJ94*100))," ")</f>
        <v>51.785714285714292</v>
      </c>
      <c r="AN94" s="787">
        <f>AN95+AN99+AN100+AN102+AN103+AN104+AN105</f>
        <v>8.1</v>
      </c>
      <c r="AO94" s="125">
        <f>AK94-AN94</f>
        <v>3.5</v>
      </c>
      <c r="AP94" s="198">
        <f t="shared" si="124"/>
        <v>143.20987654320987</v>
      </c>
      <c r="AQ94" s="434">
        <f>AQ95+AQ99+AQ100+AQ102+AQ103+AQ104+AQ105</f>
        <v>18.8</v>
      </c>
      <c r="AR94" s="434">
        <f>AR95+AR99+AR100+AR102+AR103+AR104+AR105</f>
        <v>18.8</v>
      </c>
      <c r="AS94" s="125">
        <f>AS95+AS99+AS100+AS102+AS103+AS104+AS105</f>
        <v>1.7999999999999998</v>
      </c>
      <c r="AT94" s="125">
        <f t="shared" ref="AT94:AT101" si="128">AS94-AR94</f>
        <v>-17</v>
      </c>
      <c r="AU94" s="125">
        <f t="shared" si="125"/>
        <v>9.5744680851063819</v>
      </c>
      <c r="AV94" s="756">
        <f>AV95+AV99+AV100+AV102+AV103+AV104+AV105</f>
        <v>39.1</v>
      </c>
      <c r="AW94" s="125">
        <f>AS94-AV94</f>
        <v>-37.300000000000004</v>
      </c>
      <c r="AX94" s="471">
        <f t="shared" si="123"/>
        <v>4.6035805626598458</v>
      </c>
      <c r="AY94" s="159">
        <f>AY95+AY99+AY100+AY102+AY103+AY104+AY105</f>
        <v>4115.9000000000005</v>
      </c>
      <c r="AZ94" s="434">
        <f>AZ95+AZ99+AZ100+AZ102+AZ103+AZ104+AZ105</f>
        <v>6219.1</v>
      </c>
      <c r="BA94" s="434">
        <f t="shared" si="94"/>
        <v>5808.4000000000005</v>
      </c>
      <c r="BB94" s="434">
        <f>BB95+BB99+BB100+BB102+BB103+BB104+BB105</f>
        <v>410.7</v>
      </c>
      <c r="BC94" s="125">
        <f>BC95+BC99+BC100+BC102+BC103+BC104+BC105</f>
        <v>2431.9</v>
      </c>
      <c r="BD94" s="125">
        <f t="shared" si="99"/>
        <v>2364</v>
      </c>
      <c r="BE94" s="125">
        <f>BE95+BE99+BE100+BE102+BE103+BE104+BE105</f>
        <v>67.900000000000006</v>
      </c>
      <c r="BF94" s="126">
        <f t="shared" ref="BF94:BF151" si="129">BC94-AZ94</f>
        <v>-3787.2000000000003</v>
      </c>
      <c r="BG94" s="125">
        <f t="shared" si="65"/>
        <v>39.103728835362027</v>
      </c>
      <c r="BH94" s="736">
        <f>BH95+BH99+BH100+BH102+BH103+BH104+BH105</f>
        <v>1860.3</v>
      </c>
      <c r="BI94" s="652">
        <f t="shared" ref="BI94:BI105" si="130">BC94-BH94</f>
        <v>571.60000000000014</v>
      </c>
      <c r="BJ94" s="165">
        <f t="shared" ref="BJ94:BJ106" si="131">IF(BH94&lt;&gt;0,IF(BC94/BH94*100&lt;0,"&lt;0",IF(BC94/BH94*100&gt;200,"&gt;200",BC94/BH94*100))," ")</f>
        <v>130.72622695264207</v>
      </c>
      <c r="BL94" s="809">
        <f t="shared" si="95"/>
        <v>6</v>
      </c>
      <c r="BM94" s="809">
        <f t="shared" si="96"/>
        <v>3.8</v>
      </c>
      <c r="BN94" s="753">
        <v>2.5</v>
      </c>
      <c r="BO94" s="750">
        <v>0</v>
      </c>
      <c r="BP94" s="796">
        <v>1.3</v>
      </c>
      <c r="BQ94" s="796">
        <v>2.2000000000000002</v>
      </c>
    </row>
    <row r="95" spans="1:69" ht="25.5" customHeight="1" x14ac:dyDescent="0.25">
      <c r="A95" s="595" t="s">
        <v>210</v>
      </c>
      <c r="B95" s="596">
        <v>31</v>
      </c>
      <c r="C95" s="433">
        <f t="shared" si="111"/>
        <v>5831.5</v>
      </c>
      <c r="D95" s="433">
        <f t="shared" si="112"/>
        <v>8164.2999999999993</v>
      </c>
      <c r="E95" s="58">
        <f t="shared" si="113"/>
        <v>3435.3</v>
      </c>
      <c r="F95" s="58">
        <f t="shared" si="103"/>
        <v>2045.3999999999999</v>
      </c>
      <c r="G95" s="58">
        <f t="shared" si="104"/>
        <v>1389.9</v>
      </c>
      <c r="H95" s="58">
        <f t="shared" si="92"/>
        <v>-4728.9999999999991</v>
      </c>
      <c r="I95" s="58">
        <f t="shared" si="93"/>
        <v>42.077091728623401</v>
      </c>
      <c r="J95" s="824">
        <f t="shared" si="114"/>
        <v>2689.9</v>
      </c>
      <c r="K95" s="58">
        <f t="shared" si="119"/>
        <v>745.40000000000009</v>
      </c>
      <c r="L95" s="161">
        <f t="shared" si="120"/>
        <v>127.7110673259229</v>
      </c>
      <c r="M95" s="357">
        <f t="shared" si="126"/>
        <v>2979.5000000000005</v>
      </c>
      <c r="N95" s="357">
        <f t="shared" si="126"/>
        <v>3217.9</v>
      </c>
      <c r="O95" s="28">
        <f t="shared" si="116"/>
        <v>1660.2</v>
      </c>
      <c r="P95" s="28">
        <f t="shared" si="106"/>
        <v>337.7</v>
      </c>
      <c r="Q95" s="28">
        <f t="shared" si="97"/>
        <v>1322.5</v>
      </c>
      <c r="R95" s="28">
        <f t="shared" si="108"/>
        <v>-1557.7</v>
      </c>
      <c r="S95" s="28">
        <f t="shared" si="109"/>
        <v>51.592653593958794</v>
      </c>
      <c r="T95" s="824">
        <f t="shared" si="107"/>
        <v>1382.2</v>
      </c>
      <c r="U95" s="89">
        <f t="shared" si="90"/>
        <v>278</v>
      </c>
      <c r="V95" s="673">
        <f t="shared" si="91"/>
        <v>120.11286355086095</v>
      </c>
      <c r="W95" s="850">
        <v>2944.9</v>
      </c>
      <c r="X95" s="497">
        <v>3184.1</v>
      </c>
      <c r="Y95" s="28">
        <f t="shared" si="127"/>
        <v>1212.5</v>
      </c>
      <c r="Z95" s="926">
        <v>1971.6</v>
      </c>
      <c r="AA95" s="953">
        <v>1650</v>
      </c>
      <c r="AB95" s="357">
        <f t="shared" si="98"/>
        <v>327.5</v>
      </c>
      <c r="AC95" s="28">
        <v>1322.5</v>
      </c>
      <c r="AD95" s="28">
        <f t="shared" si="118"/>
        <v>-1534.1</v>
      </c>
      <c r="AE95" s="28">
        <f t="shared" si="117"/>
        <v>51.819980528249744</v>
      </c>
      <c r="AF95" s="891">
        <v>1376.7</v>
      </c>
      <c r="AG95" s="28">
        <f t="shared" si="121"/>
        <v>273.29999999999995</v>
      </c>
      <c r="AH95" s="198">
        <f t="shared" si="122"/>
        <v>119.85181956853343</v>
      </c>
      <c r="AI95" s="379">
        <v>16.8</v>
      </c>
      <c r="AJ95" s="28">
        <v>16</v>
      </c>
      <c r="AK95" s="28">
        <v>9</v>
      </c>
      <c r="AL95" s="28">
        <f>AK95-AJ95</f>
        <v>-7</v>
      </c>
      <c r="AM95" s="28">
        <f>IF(AJ95&lt;&gt;0,IF(AK95/AJ95*100&lt;0,"&lt;0",IF(AK95/AJ95*100&gt;200,"&gt;200",AK95/AJ95*100))," ")</f>
        <v>56.25</v>
      </c>
      <c r="AN95" s="786">
        <v>5.6</v>
      </c>
      <c r="AO95" s="28">
        <f>AK95-AN95</f>
        <v>3.4000000000000004</v>
      </c>
      <c r="AP95" s="198">
        <f t="shared" si="124"/>
        <v>160.71428571428572</v>
      </c>
      <c r="AQ95" s="145">
        <v>17.8</v>
      </c>
      <c r="AR95" s="357">
        <v>17.8</v>
      </c>
      <c r="AS95" s="28">
        <v>1.2</v>
      </c>
      <c r="AT95" s="28">
        <f t="shared" si="128"/>
        <v>-16.600000000000001</v>
      </c>
      <c r="AU95" s="58">
        <f t="shared" si="125"/>
        <v>6.7415730337078648</v>
      </c>
      <c r="AV95" s="737">
        <v>-0.1</v>
      </c>
      <c r="AW95" s="28">
        <f>AS95-AV95</f>
        <v>1.3</v>
      </c>
      <c r="AX95" s="467" t="str">
        <f t="shared" si="123"/>
        <v>&lt;0</v>
      </c>
      <c r="AY95" s="525">
        <v>2852</v>
      </c>
      <c r="AZ95" s="370">
        <v>4946.3999999999996</v>
      </c>
      <c r="BA95" s="370">
        <f t="shared" si="94"/>
        <v>4538.8999999999996</v>
      </c>
      <c r="BB95" s="370">
        <v>407.5</v>
      </c>
      <c r="BC95" s="63">
        <v>1775.1</v>
      </c>
      <c r="BD95" s="63">
        <f t="shared" si="99"/>
        <v>1707.6999999999998</v>
      </c>
      <c r="BE95" s="63">
        <v>67.400000000000006</v>
      </c>
      <c r="BF95" s="69">
        <f t="shared" si="129"/>
        <v>-3171.2999999999997</v>
      </c>
      <c r="BG95" s="63">
        <f t="shared" si="65"/>
        <v>35.886705482775355</v>
      </c>
      <c r="BH95" s="737">
        <v>1307.7</v>
      </c>
      <c r="BI95" s="28">
        <f t="shared" si="130"/>
        <v>467.39999999999986</v>
      </c>
      <c r="BJ95" s="161">
        <f t="shared" si="131"/>
        <v>135.74214269327825</v>
      </c>
      <c r="BL95" s="809">
        <f t="shared" si="95"/>
        <v>3.9000000000000004</v>
      </c>
      <c r="BM95" s="809">
        <f t="shared" si="96"/>
        <v>3.7</v>
      </c>
      <c r="BN95" s="750">
        <v>2.5</v>
      </c>
      <c r="BO95" s="750"/>
      <c r="BP95" s="796">
        <v>1.2</v>
      </c>
      <c r="BQ95" s="796">
        <v>0.2</v>
      </c>
    </row>
    <row r="96" spans="1:69" ht="21.75" customHeight="1" x14ac:dyDescent="0.25">
      <c r="A96" s="597" t="s">
        <v>11</v>
      </c>
      <c r="B96" s="596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4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4"/>
      <c r="U96" s="89"/>
      <c r="V96" s="673" t="str">
        <f t="shared" si="91"/>
        <v xml:space="preserve"> </v>
      </c>
      <c r="W96" s="850"/>
      <c r="X96" s="497"/>
      <c r="Y96" s="28"/>
      <c r="Z96" s="926"/>
      <c r="AA96" s="953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91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6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7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7"/>
      <c r="BI96" s="28">
        <f t="shared" si="130"/>
        <v>0</v>
      </c>
      <c r="BJ96" s="161" t="str">
        <f t="shared" si="131"/>
        <v xml:space="preserve"> </v>
      </c>
      <c r="BL96" s="809">
        <f t="shared" si="95"/>
        <v>0</v>
      </c>
      <c r="BM96" s="809">
        <f t="shared" si="96"/>
        <v>0</v>
      </c>
      <c r="BN96" s="796"/>
      <c r="BO96" s="796"/>
      <c r="BP96" s="796"/>
      <c r="BQ96" s="799"/>
    </row>
    <row r="97" spans="1:69" ht="25.5" customHeight="1" x14ac:dyDescent="0.25">
      <c r="A97" s="604" t="s">
        <v>230</v>
      </c>
      <c r="B97" s="599">
        <v>319</v>
      </c>
      <c r="C97" s="435">
        <f t="shared" ref="C97:C105" si="132">M97+AY97</f>
        <v>1899.8</v>
      </c>
      <c r="D97" s="435">
        <f t="shared" ref="D97:D105" si="133">N97+AZ97</f>
        <v>2750.3999999999996</v>
      </c>
      <c r="E97" s="114">
        <f t="shared" ref="E97:E105" si="134">O97+BC97</f>
        <v>1331.3</v>
      </c>
      <c r="F97" s="114">
        <f t="shared" si="103"/>
        <v>353.7</v>
      </c>
      <c r="G97" s="114">
        <f t="shared" si="104"/>
        <v>977.59999999999991</v>
      </c>
      <c r="H97" s="114">
        <f t="shared" si="92"/>
        <v>-1419.0999999999997</v>
      </c>
      <c r="I97" s="114">
        <f t="shared" si="93"/>
        <v>48.403868528214083</v>
      </c>
      <c r="J97" s="825">
        <f t="shared" ref="J97:J105" si="135">T97+BH97</f>
        <v>1195.7</v>
      </c>
      <c r="K97" s="114">
        <f t="shared" si="119"/>
        <v>135.59999999999991</v>
      </c>
      <c r="L97" s="162">
        <f t="shared" ref="L97:L128" si="136">IF(J97&lt;&gt;0,IF(E97/J97*100&lt;0,"&lt;0",IF(E97/J97*100&gt;200,"&gt;200",E97/J97*100))," ")</f>
        <v>111.34063728359955</v>
      </c>
      <c r="M97" s="364">
        <f t="shared" ref="M97:M105" si="137">W97+AI97+AQ97</f>
        <v>1648.6</v>
      </c>
      <c r="N97" s="364">
        <f t="shared" ref="N97:N105" si="138">X97+AJ97+AR97</f>
        <v>1650.8</v>
      </c>
      <c r="O97" s="34">
        <f>AA97+AK97+AS97</f>
        <v>1036.8</v>
      </c>
      <c r="P97" s="34">
        <f t="shared" si="106"/>
        <v>69.5</v>
      </c>
      <c r="Q97" s="34">
        <f t="shared" si="97"/>
        <v>967.3</v>
      </c>
      <c r="R97" s="34">
        <f t="shared" si="108"/>
        <v>-614</v>
      </c>
      <c r="S97" s="34">
        <f t="shared" si="109"/>
        <v>62.805912284952747</v>
      </c>
      <c r="T97" s="825">
        <f t="shared" si="107"/>
        <v>943.7</v>
      </c>
      <c r="U97" s="115">
        <f t="shared" si="90"/>
        <v>93.099999999999909</v>
      </c>
      <c r="V97" s="673">
        <f t="shared" si="91"/>
        <v>109.86542333368654</v>
      </c>
      <c r="W97" s="861">
        <v>1648.1</v>
      </c>
      <c r="X97" s="513">
        <v>1648.8</v>
      </c>
      <c r="Y97" s="34">
        <f t="shared" si="127"/>
        <v>259.5</v>
      </c>
      <c r="Z97" s="936">
        <v>1389.3</v>
      </c>
      <c r="AA97" s="957">
        <v>1036.8</v>
      </c>
      <c r="AB97" s="364">
        <f t="shared" si="98"/>
        <v>69.5</v>
      </c>
      <c r="AC97" s="34">
        <v>967.3</v>
      </c>
      <c r="AD97" s="34">
        <f t="shared" si="118"/>
        <v>-612</v>
      </c>
      <c r="AE97" s="34">
        <f t="shared" si="117"/>
        <v>62.882096069869</v>
      </c>
      <c r="AF97" s="892">
        <v>943.6</v>
      </c>
      <c r="AG97" s="28">
        <f t="shared" si="121"/>
        <v>93.199999999999932</v>
      </c>
      <c r="AH97" s="198">
        <f t="shared" si="122"/>
        <v>109.87706655362442</v>
      </c>
      <c r="AI97" s="498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86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7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1099.5999999999999</v>
      </c>
      <c r="BA97" s="370">
        <f t="shared" si="94"/>
        <v>1081.8</v>
      </c>
      <c r="BB97" s="370">
        <v>17.8</v>
      </c>
      <c r="BC97" s="63">
        <v>294.5</v>
      </c>
      <c r="BD97" s="63">
        <f t="shared" ref="BD97:BD130" si="141">BC97-BE97</f>
        <v>284.2</v>
      </c>
      <c r="BE97" s="63">
        <v>10.3</v>
      </c>
      <c r="BF97" s="69">
        <f t="shared" si="129"/>
        <v>-805.09999999999991</v>
      </c>
      <c r="BG97" s="63">
        <f t="shared" si="65"/>
        <v>26.782466351400515</v>
      </c>
      <c r="BH97" s="737">
        <v>252</v>
      </c>
      <c r="BI97" s="28">
        <f t="shared" si="130"/>
        <v>42.5</v>
      </c>
      <c r="BJ97" s="161">
        <f t="shared" si="131"/>
        <v>116.86507936507937</v>
      </c>
      <c r="BL97" s="809">
        <f t="shared" si="95"/>
        <v>1.4</v>
      </c>
      <c r="BM97" s="809">
        <f t="shared" si="96"/>
        <v>1.4</v>
      </c>
      <c r="BN97" s="796">
        <v>1.4</v>
      </c>
      <c r="BO97" s="796"/>
      <c r="BP97" s="796"/>
      <c r="BQ97" s="796"/>
    </row>
    <row r="98" spans="1:69" ht="25.5" customHeight="1" x14ac:dyDescent="0.25">
      <c r="A98" s="595" t="s">
        <v>359</v>
      </c>
      <c r="B98" s="596" t="s">
        <v>358</v>
      </c>
      <c r="C98" s="433">
        <f t="shared" si="132"/>
        <v>2570.8999999999996</v>
      </c>
      <c r="D98" s="433">
        <f t="shared" si="133"/>
        <v>2713.8999999999996</v>
      </c>
      <c r="E98" s="58">
        <f t="shared" si="134"/>
        <v>1328</v>
      </c>
      <c r="F98" s="58">
        <f t="shared" si="103"/>
        <v>1228.4000000000001</v>
      </c>
      <c r="G98" s="58">
        <f t="shared" si="104"/>
        <v>99.6</v>
      </c>
      <c r="H98" s="58">
        <f t="shared" si="92"/>
        <v>-1385.8999999999996</v>
      </c>
      <c r="I98" s="58">
        <f t="shared" si="93"/>
        <v>48.933269464608138</v>
      </c>
      <c r="J98" s="824">
        <f t="shared" si="135"/>
        <v>1113.5999999999999</v>
      </c>
      <c r="K98" s="58">
        <f t="shared" si="119"/>
        <v>214.40000000000009</v>
      </c>
      <c r="L98" s="161">
        <f t="shared" si="136"/>
        <v>119.25287356321842</v>
      </c>
      <c r="M98" s="357">
        <f t="shared" si="137"/>
        <v>1038.5999999999999</v>
      </c>
      <c r="N98" s="357">
        <f t="shared" si="138"/>
        <v>1130.8</v>
      </c>
      <c r="O98" s="28">
        <f>AA98+AK98+AS98</f>
        <v>554</v>
      </c>
      <c r="P98" s="28">
        <f t="shared" si="106"/>
        <v>454.9</v>
      </c>
      <c r="Q98" s="28">
        <f t="shared" si="97"/>
        <v>99.1</v>
      </c>
      <c r="R98" s="28">
        <f t="shared" si="108"/>
        <v>-576.79999999999995</v>
      </c>
      <c r="S98" s="28">
        <f t="shared" si="109"/>
        <v>48.991864166961449</v>
      </c>
      <c r="T98" s="824">
        <f t="shared" si="107"/>
        <v>522.70000000000005</v>
      </c>
      <c r="U98" s="89">
        <f t="shared" si="90"/>
        <v>31.299999999999955</v>
      </c>
      <c r="V98" s="673">
        <f t="shared" si="91"/>
        <v>105.98813851157452</v>
      </c>
      <c r="W98" s="850">
        <f>W99+W100</f>
        <v>1032.3</v>
      </c>
      <c r="X98" s="497">
        <f>X99+X100</f>
        <v>1124.5999999999999</v>
      </c>
      <c r="Y98" s="28">
        <f t="shared" si="127"/>
        <v>882.99999999999989</v>
      </c>
      <c r="Z98" s="926">
        <f>Z99+Z100</f>
        <v>241.6</v>
      </c>
      <c r="AA98" s="953">
        <f>AA99+AA100</f>
        <v>551.4</v>
      </c>
      <c r="AB98" s="357">
        <f t="shared" si="98"/>
        <v>452.29999999999995</v>
      </c>
      <c r="AC98" s="28">
        <f>AC99+AC100</f>
        <v>99.1</v>
      </c>
      <c r="AD98" s="28">
        <f t="shared" si="118"/>
        <v>-573.19999999999993</v>
      </c>
      <c r="AE98" s="28">
        <f t="shared" si="117"/>
        <v>49.030766494753692</v>
      </c>
      <c r="AF98" s="891">
        <f>AF99+AF100</f>
        <v>481.4</v>
      </c>
      <c r="AG98" s="28">
        <f t="shared" si="121"/>
        <v>70</v>
      </c>
      <c r="AH98" s="198">
        <f t="shared" si="122"/>
        <v>114.54092230992939</v>
      </c>
      <c r="AI98" s="498">
        <f>AI99+AI100</f>
        <v>5.3</v>
      </c>
      <c r="AJ98" s="34">
        <f>AJ99+AJ100</f>
        <v>5.2</v>
      </c>
      <c r="AK98" s="34">
        <f>AK99+AK100</f>
        <v>2</v>
      </c>
      <c r="AL98" s="34">
        <f t="shared" si="139"/>
        <v>-3.2</v>
      </c>
      <c r="AM98" s="34">
        <f t="shared" si="140"/>
        <v>38.46153846153846</v>
      </c>
      <c r="AN98" s="786">
        <f>AN99+AN100</f>
        <v>2.1</v>
      </c>
      <c r="AO98" s="28">
        <f>AK98-AN98</f>
        <v>-0.10000000000000009</v>
      </c>
      <c r="AP98" s="198">
        <f t="shared" si="124"/>
        <v>95.238095238095227</v>
      </c>
      <c r="AQ98" s="145">
        <f>AQ99+AQ100</f>
        <v>1</v>
      </c>
      <c r="AR98" s="145">
        <f>AR99+AR100</f>
        <v>1</v>
      </c>
      <c r="AS98" s="145">
        <f>AS99+AS100</f>
        <v>0.6</v>
      </c>
      <c r="AT98" s="28">
        <f t="shared" si="128"/>
        <v>-0.4</v>
      </c>
      <c r="AU98" s="58">
        <f t="shared" si="125"/>
        <v>60</v>
      </c>
      <c r="AV98" s="737">
        <f>AV99+AV100</f>
        <v>39.200000000000003</v>
      </c>
      <c r="AW98" s="28">
        <f>AS98-AV98</f>
        <v>-38.6</v>
      </c>
      <c r="AX98" s="467">
        <f t="shared" si="123"/>
        <v>1.5306122448979589</v>
      </c>
      <c r="AY98" s="525">
        <f>AY99+AY100</f>
        <v>1532.3</v>
      </c>
      <c r="AZ98" s="525">
        <f>AZ99+AZ100</f>
        <v>1583.1</v>
      </c>
      <c r="BA98" s="525">
        <f t="shared" si="94"/>
        <v>1579.8999999999999</v>
      </c>
      <c r="BB98" s="525">
        <f>BB99+BB100</f>
        <v>3.2</v>
      </c>
      <c r="BC98" s="525">
        <f>BC99+BC100</f>
        <v>774</v>
      </c>
      <c r="BD98" s="63">
        <f t="shared" si="141"/>
        <v>773.5</v>
      </c>
      <c r="BE98" s="63">
        <f>BE99+BE100</f>
        <v>0.5</v>
      </c>
      <c r="BF98" s="69">
        <f t="shared" si="129"/>
        <v>-809.09999999999991</v>
      </c>
      <c r="BG98" s="63">
        <f t="shared" si="65"/>
        <v>48.891415577032411</v>
      </c>
      <c r="BH98" s="737">
        <f>BH99+BH100</f>
        <v>590.9</v>
      </c>
      <c r="BI98" s="28">
        <f t="shared" si="130"/>
        <v>183.10000000000002</v>
      </c>
      <c r="BJ98" s="161">
        <f t="shared" si="131"/>
        <v>130.98663056354712</v>
      </c>
      <c r="BL98" s="809"/>
      <c r="BM98" s="809"/>
      <c r="BN98" s="796"/>
      <c r="BO98" s="796"/>
      <c r="BP98" s="796"/>
      <c r="BQ98" s="796"/>
    </row>
    <row r="99" spans="1:69" ht="25.5" customHeight="1" x14ac:dyDescent="0.25">
      <c r="A99" s="595" t="s">
        <v>211</v>
      </c>
      <c r="B99" s="596">
        <v>32</v>
      </c>
      <c r="C99" s="433">
        <f t="shared" si="132"/>
        <v>12.5</v>
      </c>
      <c r="D99" s="433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824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12.5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824">
        <f t="shared" si="107"/>
        <v>0</v>
      </c>
      <c r="U99" s="89">
        <f t="shared" si="90"/>
        <v>0</v>
      </c>
      <c r="V99" s="673" t="str">
        <f t="shared" si="91"/>
        <v xml:space="preserve"> </v>
      </c>
      <c r="W99" s="847">
        <v>12.5</v>
      </c>
      <c r="X99" s="379">
        <v>12.5</v>
      </c>
      <c r="Y99" s="28">
        <f t="shared" si="127"/>
        <v>12.5</v>
      </c>
      <c r="Z99" s="544"/>
      <c r="AA99" s="953"/>
      <c r="AB99" s="357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91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6"/>
      <c r="AO99" s="28">
        <f t="shared" ref="AO99:AO131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7"/>
      <c r="AW99" s="28">
        <f t="shared" ref="AW99:AW131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7"/>
      <c r="BI99" s="28">
        <f t="shared" si="130"/>
        <v>0</v>
      </c>
      <c r="BJ99" s="161" t="str">
        <f t="shared" si="131"/>
        <v xml:space="preserve"> </v>
      </c>
      <c r="BL99" s="809">
        <f t="shared" si="95"/>
        <v>0</v>
      </c>
      <c r="BM99" s="809">
        <f t="shared" si="96"/>
        <v>0</v>
      </c>
      <c r="BN99" s="796"/>
      <c r="BO99" s="796"/>
      <c r="BP99" s="796"/>
      <c r="BQ99" s="796"/>
    </row>
    <row r="100" spans="1:69" ht="25.5" customHeight="1" x14ac:dyDescent="0.25">
      <c r="A100" s="595" t="s">
        <v>212</v>
      </c>
      <c r="B100" s="596">
        <v>33</v>
      </c>
      <c r="C100" s="433">
        <f t="shared" si="132"/>
        <v>2558.3999999999996</v>
      </c>
      <c r="D100" s="433">
        <f t="shared" si="133"/>
        <v>2701.3999999999996</v>
      </c>
      <c r="E100" s="58">
        <f t="shared" si="134"/>
        <v>1328</v>
      </c>
      <c r="F100" s="58">
        <f t="shared" si="103"/>
        <v>1228.4000000000001</v>
      </c>
      <c r="G100" s="58">
        <f t="shared" si="104"/>
        <v>99.6</v>
      </c>
      <c r="H100" s="58">
        <f t="shared" si="92"/>
        <v>-1373.3999999999996</v>
      </c>
      <c r="I100" s="58">
        <f t="shared" si="93"/>
        <v>49.159694972976979</v>
      </c>
      <c r="J100" s="824">
        <f t="shared" si="135"/>
        <v>1113.5999999999999</v>
      </c>
      <c r="K100" s="58">
        <f t="shared" si="119"/>
        <v>214.40000000000009</v>
      </c>
      <c r="L100" s="161">
        <f t="shared" si="136"/>
        <v>119.25287356321842</v>
      </c>
      <c r="M100" s="357">
        <f t="shared" si="137"/>
        <v>1026.0999999999999</v>
      </c>
      <c r="N100" s="357">
        <f t="shared" si="138"/>
        <v>1118.3</v>
      </c>
      <c r="O100" s="28">
        <f t="shared" si="142"/>
        <v>554</v>
      </c>
      <c r="P100" s="28">
        <f t="shared" si="106"/>
        <v>454.9</v>
      </c>
      <c r="Q100" s="28">
        <f t="shared" si="97"/>
        <v>99.1</v>
      </c>
      <c r="R100" s="28">
        <f t="shared" si="108"/>
        <v>-564.29999999999995</v>
      </c>
      <c r="S100" s="28">
        <f t="shared" si="109"/>
        <v>49.539479567200218</v>
      </c>
      <c r="T100" s="824">
        <f t="shared" ref="T100:T131" si="145">AF100+AN100+AV100</f>
        <v>522.70000000000005</v>
      </c>
      <c r="U100" s="89">
        <f t="shared" ref="U100:U131" si="146">O100-T100</f>
        <v>31.299999999999955</v>
      </c>
      <c r="V100" s="673">
        <f t="shared" ref="V100:V131" si="147">IF(T100&lt;&gt;0,IF(O100/T100*100&lt;0,"&lt;0",IF(O100/T100*100&gt;200,"&gt;200",O100/T100*100))," ")</f>
        <v>105.98813851157452</v>
      </c>
      <c r="W100" s="850">
        <v>1019.8</v>
      </c>
      <c r="X100" s="497">
        <v>1112.0999999999999</v>
      </c>
      <c r="Y100" s="28">
        <f t="shared" si="127"/>
        <v>870.49999999999989</v>
      </c>
      <c r="Z100" s="926">
        <v>241.6</v>
      </c>
      <c r="AA100" s="953">
        <v>551.4</v>
      </c>
      <c r="AB100" s="357">
        <f t="shared" si="98"/>
        <v>452.29999999999995</v>
      </c>
      <c r="AC100" s="28">
        <v>99.1</v>
      </c>
      <c r="AD100" s="28">
        <f t="shared" si="118"/>
        <v>-560.69999999999993</v>
      </c>
      <c r="AE100" s="28">
        <f t="shared" si="117"/>
        <v>49.581872133800921</v>
      </c>
      <c r="AF100" s="891">
        <v>481.4</v>
      </c>
      <c r="AG100" s="28">
        <f t="shared" ref="AG100:AG131" si="148">AA100-AF100</f>
        <v>70</v>
      </c>
      <c r="AH100" s="198">
        <f t="shared" si="122"/>
        <v>114.54092230992939</v>
      </c>
      <c r="AI100" s="379">
        <v>5.3</v>
      </c>
      <c r="AJ100" s="28">
        <v>5.2</v>
      </c>
      <c r="AK100" s="28">
        <v>2</v>
      </c>
      <c r="AL100" s="28">
        <f t="shared" si="139"/>
        <v>-3.2</v>
      </c>
      <c r="AM100" s="28">
        <f t="shared" si="140"/>
        <v>38.46153846153846</v>
      </c>
      <c r="AN100" s="786">
        <v>2.1</v>
      </c>
      <c r="AO100" s="28">
        <f t="shared" si="143"/>
        <v>-0.10000000000000009</v>
      </c>
      <c r="AP100" s="198">
        <f t="shared" si="124"/>
        <v>95.238095238095227</v>
      </c>
      <c r="AQ100" s="145">
        <v>1</v>
      </c>
      <c r="AR100" s="357">
        <v>1</v>
      </c>
      <c r="AS100" s="28">
        <v>0.6</v>
      </c>
      <c r="AT100" s="28">
        <f t="shared" si="128"/>
        <v>-0.4</v>
      </c>
      <c r="AU100" s="58">
        <f t="shared" si="125"/>
        <v>60</v>
      </c>
      <c r="AV100" s="737">
        <v>39.200000000000003</v>
      </c>
      <c r="AW100" s="28">
        <f t="shared" si="144"/>
        <v>-38.6</v>
      </c>
      <c r="AX100" s="467">
        <f t="shared" si="123"/>
        <v>1.5306122448979589</v>
      </c>
      <c r="AY100" s="525">
        <v>1532.3</v>
      </c>
      <c r="AZ100" s="370">
        <v>1583.1</v>
      </c>
      <c r="BA100" s="370">
        <f t="shared" si="94"/>
        <v>1579.8999999999999</v>
      </c>
      <c r="BB100" s="370">
        <v>3.2</v>
      </c>
      <c r="BC100" s="63">
        <v>774</v>
      </c>
      <c r="BD100" s="63">
        <f t="shared" si="141"/>
        <v>773.5</v>
      </c>
      <c r="BE100" s="63">
        <v>0.5</v>
      </c>
      <c r="BF100" s="69">
        <f t="shared" si="129"/>
        <v>-809.09999999999991</v>
      </c>
      <c r="BG100" s="63">
        <f t="shared" si="65"/>
        <v>48.891415577032411</v>
      </c>
      <c r="BH100" s="737">
        <v>590.9</v>
      </c>
      <c r="BI100" s="28">
        <f t="shared" si="130"/>
        <v>183.10000000000002</v>
      </c>
      <c r="BJ100" s="161">
        <f t="shared" si="131"/>
        <v>130.98663056354712</v>
      </c>
      <c r="BL100" s="809">
        <f t="shared" si="95"/>
        <v>3.3000000000000003</v>
      </c>
      <c r="BM100" s="809">
        <f t="shared" si="96"/>
        <v>0.1</v>
      </c>
      <c r="BN100" s="796"/>
      <c r="BO100" s="796"/>
      <c r="BP100" s="796">
        <v>0.1</v>
      </c>
      <c r="BQ100" s="796">
        <v>3.2</v>
      </c>
    </row>
    <row r="101" spans="1:69" ht="32.25" customHeight="1" x14ac:dyDescent="0.25">
      <c r="A101" s="595" t="s">
        <v>273</v>
      </c>
      <c r="B101" s="605" t="s">
        <v>360</v>
      </c>
      <c r="C101" s="433">
        <f t="shared" si="132"/>
        <v>-253.49999999999997</v>
      </c>
      <c r="D101" s="433">
        <f t="shared" si="133"/>
        <v>-292.79999999999995</v>
      </c>
      <c r="E101" s="58">
        <f t="shared" si="134"/>
        <v>-113</v>
      </c>
      <c r="F101" s="58">
        <f t="shared" si="103"/>
        <v>-113</v>
      </c>
      <c r="G101" s="58">
        <f t="shared" si="104"/>
        <v>0</v>
      </c>
      <c r="H101" s="58">
        <f t="shared" si="92"/>
        <v>179.79999999999995</v>
      </c>
      <c r="I101" s="58">
        <f t="shared" si="93"/>
        <v>38.592896174863398</v>
      </c>
      <c r="J101" s="824">
        <f t="shared" si="135"/>
        <v>-33.299999999999997</v>
      </c>
      <c r="K101" s="58">
        <f t="shared" si="119"/>
        <v>-79.7</v>
      </c>
      <c r="L101" s="161" t="str">
        <f t="shared" si="136"/>
        <v>&gt;200</v>
      </c>
      <c r="M101" s="357">
        <f t="shared" si="137"/>
        <v>14.900000000000002</v>
      </c>
      <c r="N101" s="357">
        <f t="shared" si="138"/>
        <v>17.599999999999998</v>
      </c>
      <c r="O101" s="28">
        <f t="shared" si="142"/>
        <v>4.2</v>
      </c>
      <c r="P101" s="28">
        <f t="shared" si="106"/>
        <v>4.2</v>
      </c>
      <c r="Q101" s="28">
        <f t="shared" si="97"/>
        <v>0</v>
      </c>
      <c r="R101" s="28">
        <f t="shared" si="108"/>
        <v>-13.399999999999999</v>
      </c>
      <c r="S101" s="28">
        <f t="shared" si="109"/>
        <v>23.863636363636367</v>
      </c>
      <c r="T101" s="824">
        <f t="shared" si="145"/>
        <v>5</v>
      </c>
      <c r="U101" s="89">
        <f t="shared" si="146"/>
        <v>-0.79999999999999982</v>
      </c>
      <c r="V101" s="673">
        <f t="shared" si="147"/>
        <v>84.000000000000014</v>
      </c>
      <c r="W101" s="850">
        <f>W102+W103+W104+W105</f>
        <v>13.900000000000002</v>
      </c>
      <c r="X101" s="497">
        <f>X102+X103+X104+X105</f>
        <v>16.399999999999999</v>
      </c>
      <c r="Y101" s="28">
        <f t="shared" si="127"/>
        <v>16.399999999999999</v>
      </c>
      <c r="Z101" s="926">
        <f>Z102+Z103+Z104+Z105</f>
        <v>0</v>
      </c>
      <c r="AA101" s="953">
        <f>AA102+AA103+AA104+AA105</f>
        <v>3.6000000000000005</v>
      </c>
      <c r="AB101" s="357">
        <f t="shared" si="98"/>
        <v>3.6000000000000005</v>
      </c>
      <c r="AC101" s="28">
        <f>AC102+AC103+AC104+AC105</f>
        <v>0</v>
      </c>
      <c r="AD101" s="28">
        <f t="shared" si="118"/>
        <v>-12.799999999999997</v>
      </c>
      <c r="AE101" s="28">
        <f t="shared" si="117"/>
        <v>21.951219512195127</v>
      </c>
      <c r="AF101" s="891">
        <f>AF102+AF103+AF104+AF105</f>
        <v>4.5999999999999996</v>
      </c>
      <c r="AG101" s="28">
        <f t="shared" si="148"/>
        <v>-0.99999999999999911</v>
      </c>
      <c r="AH101" s="198">
        <f t="shared" si="122"/>
        <v>78.260869565217405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0.6</v>
      </c>
      <c r="AL101" s="28">
        <f t="shared" si="139"/>
        <v>-0.6</v>
      </c>
      <c r="AM101" s="28">
        <f t="shared" si="140"/>
        <v>50</v>
      </c>
      <c r="AN101" s="786">
        <f>AN102+AN103+AN104+AN105</f>
        <v>0.4</v>
      </c>
      <c r="AO101" s="28">
        <f t="shared" si="143"/>
        <v>0.19999999999999996</v>
      </c>
      <c r="AP101" s="198">
        <f t="shared" si="124"/>
        <v>149.99999999999997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7"/>
      <c r="AW101" s="57"/>
      <c r="AX101" s="467"/>
      <c r="AY101" s="548">
        <f>AY102+AY103+AY104+AY105</f>
        <v>-268.39999999999998</v>
      </c>
      <c r="AZ101" s="548">
        <f>AZ102+AZ103+AZ104+AZ105</f>
        <v>-310.39999999999998</v>
      </c>
      <c r="BA101" s="548">
        <f t="shared" si="94"/>
        <v>-310.39999999999998</v>
      </c>
      <c r="BB101" s="548">
        <f>BB102+BB103+BB104+BB105</f>
        <v>0</v>
      </c>
      <c r="BC101" s="548">
        <f>BC102+BC103+BC104+BC105</f>
        <v>-117.2</v>
      </c>
      <c r="BD101" s="63">
        <f t="shared" si="141"/>
        <v>-117.2</v>
      </c>
      <c r="BE101" s="63">
        <f>BE102+BE103+BE104+BE105</f>
        <v>0</v>
      </c>
      <c r="BF101" s="69">
        <f t="shared" si="129"/>
        <v>193.2</v>
      </c>
      <c r="BG101" s="63">
        <f t="shared" si="65"/>
        <v>37.757731958762889</v>
      </c>
      <c r="BH101" s="737">
        <f>BH102+BH103+BH104+BH105</f>
        <v>-38.299999999999997</v>
      </c>
      <c r="BI101" s="28">
        <f t="shared" si="130"/>
        <v>-78.900000000000006</v>
      </c>
      <c r="BJ101" s="161" t="str">
        <f t="shared" si="131"/>
        <v>&gt;200</v>
      </c>
      <c r="BL101" s="809">
        <f t="shared" si="95"/>
        <v>-1.2</v>
      </c>
      <c r="BM101" s="809">
        <f t="shared" si="96"/>
        <v>0</v>
      </c>
      <c r="BN101" s="796">
        <v>0</v>
      </c>
      <c r="BO101" s="796"/>
      <c r="BP101" s="796"/>
      <c r="BQ101" s="796">
        <v>-1.2</v>
      </c>
    </row>
    <row r="102" spans="1:69" ht="36" customHeight="1" x14ac:dyDescent="0.25">
      <c r="A102" s="575" t="s">
        <v>213</v>
      </c>
      <c r="B102" s="596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-5.3</v>
      </c>
      <c r="F102" s="58">
        <f t="shared" si="103"/>
        <v>-5.3</v>
      </c>
      <c r="G102" s="58">
        <f t="shared" si="104"/>
        <v>0</v>
      </c>
      <c r="H102" s="58">
        <f t="shared" si="92"/>
        <v>-1.0999999999999996</v>
      </c>
      <c r="I102" s="58">
        <f t="shared" si="93"/>
        <v>126.19047619047619</v>
      </c>
      <c r="J102" s="824">
        <f t="shared" si="135"/>
        <v>-4</v>
      </c>
      <c r="K102" s="58">
        <f t="shared" si="119"/>
        <v>-1.2999999999999998</v>
      </c>
      <c r="L102" s="161">
        <f t="shared" si="136"/>
        <v>132.5</v>
      </c>
      <c r="M102" s="357">
        <f t="shared" si="137"/>
        <v>-4.2</v>
      </c>
      <c r="N102" s="357">
        <f t="shared" si="138"/>
        <v>-4.2</v>
      </c>
      <c r="O102" s="28">
        <f t="shared" si="142"/>
        <v>-5.3</v>
      </c>
      <c r="P102" s="28">
        <f t="shared" si="106"/>
        <v>-5.3</v>
      </c>
      <c r="Q102" s="28">
        <f t="shared" si="97"/>
        <v>0</v>
      </c>
      <c r="R102" s="28">
        <f t="shared" si="108"/>
        <v>-1.0999999999999996</v>
      </c>
      <c r="S102" s="28">
        <f t="shared" si="109"/>
        <v>126.19047619047619</v>
      </c>
      <c r="T102" s="824">
        <f t="shared" si="145"/>
        <v>-4</v>
      </c>
      <c r="U102" s="79">
        <f t="shared" si="146"/>
        <v>-1.2999999999999998</v>
      </c>
      <c r="V102" s="673">
        <f t="shared" si="147"/>
        <v>132.5</v>
      </c>
      <c r="W102" s="850">
        <v>-4.2</v>
      </c>
      <c r="X102" s="497">
        <v>-4.2</v>
      </c>
      <c r="Y102" s="28">
        <f t="shared" si="127"/>
        <v>-4.2</v>
      </c>
      <c r="Z102" s="926"/>
      <c r="AA102" s="953">
        <v>-5.3</v>
      </c>
      <c r="AB102" s="357">
        <f t="shared" si="98"/>
        <v>-5.3</v>
      </c>
      <c r="AC102" s="28"/>
      <c r="AD102" s="28">
        <f t="shared" si="118"/>
        <v>-1.0999999999999996</v>
      </c>
      <c r="AE102" s="28">
        <f t="shared" si="117"/>
        <v>126.19047619047619</v>
      </c>
      <c r="AF102" s="891">
        <v>-4</v>
      </c>
      <c r="AG102" s="28">
        <f t="shared" si="148"/>
        <v>-1.2999999999999998</v>
      </c>
      <c r="AH102" s="198">
        <f t="shared" si="122"/>
        <v>132.5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6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9">AS102-AR102</f>
        <v>0</v>
      </c>
      <c r="AU102" s="29" t="str">
        <f t="shared" si="125"/>
        <v xml:space="preserve"> </v>
      </c>
      <c r="AV102" s="737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7"/>
      <c r="BI102" s="28">
        <f t="shared" si="130"/>
        <v>0</v>
      </c>
      <c r="BJ102" s="161" t="str">
        <f t="shared" si="131"/>
        <v xml:space="preserve"> </v>
      </c>
      <c r="BL102" s="809">
        <f t="shared" si="95"/>
        <v>0</v>
      </c>
      <c r="BM102" s="809">
        <f t="shared" si="96"/>
        <v>0</v>
      </c>
      <c r="BN102" s="796"/>
      <c r="BO102" s="796"/>
      <c r="BP102" s="796"/>
      <c r="BQ102" s="796"/>
    </row>
    <row r="103" spans="1:69" ht="25.5" customHeight="1" x14ac:dyDescent="0.25">
      <c r="A103" s="595" t="s">
        <v>214</v>
      </c>
      <c r="B103" s="596">
        <v>35</v>
      </c>
      <c r="C103" s="433">
        <f t="shared" si="132"/>
        <v>19.100000000000001</v>
      </c>
      <c r="D103" s="433">
        <f t="shared" si="133"/>
        <v>21.599999999999998</v>
      </c>
      <c r="E103" s="58">
        <f t="shared" si="134"/>
        <v>9.5</v>
      </c>
      <c r="F103" s="58">
        <f t="shared" si="103"/>
        <v>9.5</v>
      </c>
      <c r="G103" s="58">
        <f t="shared" si="104"/>
        <v>0</v>
      </c>
      <c r="H103" s="58">
        <f t="shared" si="92"/>
        <v>-12.099999999999998</v>
      </c>
      <c r="I103" s="58">
        <f t="shared" si="93"/>
        <v>43.981481481481488</v>
      </c>
      <c r="J103" s="824">
        <f t="shared" si="135"/>
        <v>9</v>
      </c>
      <c r="K103" s="58">
        <f t="shared" si="119"/>
        <v>0.5</v>
      </c>
      <c r="L103" s="161">
        <f t="shared" si="136"/>
        <v>105.55555555555556</v>
      </c>
      <c r="M103" s="357">
        <f t="shared" si="137"/>
        <v>19.100000000000001</v>
      </c>
      <c r="N103" s="357">
        <f t="shared" si="138"/>
        <v>21.599999999999998</v>
      </c>
      <c r="O103" s="28">
        <f t="shared" si="142"/>
        <v>9.5</v>
      </c>
      <c r="P103" s="28">
        <f t="shared" si="106"/>
        <v>9.5</v>
      </c>
      <c r="Q103" s="28">
        <f t="shared" si="97"/>
        <v>0</v>
      </c>
      <c r="R103" s="28">
        <f t="shared" si="108"/>
        <v>-12.099999999999998</v>
      </c>
      <c r="S103" s="28">
        <f t="shared" si="109"/>
        <v>43.981481481481488</v>
      </c>
      <c r="T103" s="824">
        <f t="shared" si="145"/>
        <v>9</v>
      </c>
      <c r="U103" s="89">
        <f t="shared" si="146"/>
        <v>0.5</v>
      </c>
      <c r="V103" s="673">
        <f t="shared" si="147"/>
        <v>105.55555555555556</v>
      </c>
      <c r="W103" s="850">
        <v>18.100000000000001</v>
      </c>
      <c r="X103" s="497">
        <v>20.399999999999999</v>
      </c>
      <c r="Y103" s="28">
        <f t="shared" si="127"/>
        <v>20.399999999999999</v>
      </c>
      <c r="Z103" s="926"/>
      <c r="AA103" s="953">
        <v>8.9</v>
      </c>
      <c r="AB103" s="357">
        <f t="shared" si="98"/>
        <v>8.9</v>
      </c>
      <c r="AC103" s="28"/>
      <c r="AD103" s="28">
        <f t="shared" si="118"/>
        <v>-11.499999999999998</v>
      </c>
      <c r="AE103" s="28">
        <f t="shared" si="117"/>
        <v>43.627450980392162</v>
      </c>
      <c r="AF103" s="891">
        <v>8.6</v>
      </c>
      <c r="AG103" s="28">
        <f t="shared" si="148"/>
        <v>0.30000000000000071</v>
      </c>
      <c r="AH103" s="198">
        <f t="shared" si="122"/>
        <v>103.48837209302326</v>
      </c>
      <c r="AI103" s="379">
        <v>1</v>
      </c>
      <c r="AJ103" s="28">
        <v>1.2</v>
      </c>
      <c r="AK103" s="28">
        <v>0.6</v>
      </c>
      <c r="AL103" s="28">
        <f t="shared" si="139"/>
        <v>-0.6</v>
      </c>
      <c r="AM103" s="28">
        <f t="shared" si="140"/>
        <v>50</v>
      </c>
      <c r="AN103" s="786">
        <v>0.4</v>
      </c>
      <c r="AO103" s="28">
        <f t="shared" si="143"/>
        <v>0.19999999999999996</v>
      </c>
      <c r="AP103" s="198">
        <f t="shared" si="124"/>
        <v>149.99999999999997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7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7"/>
      <c r="BI103" s="28">
        <f t="shared" si="130"/>
        <v>0</v>
      </c>
      <c r="BJ103" s="161" t="str">
        <f t="shared" si="131"/>
        <v xml:space="preserve"> </v>
      </c>
      <c r="BL103" s="809">
        <f t="shared" si="95"/>
        <v>0</v>
      </c>
      <c r="BM103" s="809">
        <f t="shared" si="96"/>
        <v>0</v>
      </c>
      <c r="BN103" s="796"/>
      <c r="BO103" s="796"/>
      <c r="BP103" s="796"/>
      <c r="BQ103" s="796"/>
    </row>
    <row r="104" spans="1:69" ht="25.5" customHeight="1" x14ac:dyDescent="0.25">
      <c r="A104" s="595" t="s">
        <v>215</v>
      </c>
      <c r="B104" s="596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4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4">
        <f t="shared" si="145"/>
        <v>0</v>
      </c>
      <c r="U104" s="89">
        <f t="shared" si="146"/>
        <v>0</v>
      </c>
      <c r="V104" s="673" t="str">
        <f t="shared" si="147"/>
        <v xml:space="preserve"> </v>
      </c>
      <c r="W104" s="850"/>
      <c r="X104" s="497"/>
      <c r="Y104" s="28">
        <f t="shared" si="127"/>
        <v>0</v>
      </c>
      <c r="Z104" s="926"/>
      <c r="AA104" s="953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91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6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7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7"/>
      <c r="BI104" s="28">
        <f t="shared" si="130"/>
        <v>0</v>
      </c>
      <c r="BJ104" s="161" t="str">
        <f t="shared" si="131"/>
        <v xml:space="preserve"> </v>
      </c>
      <c r="BL104" s="809">
        <f t="shared" si="95"/>
        <v>0</v>
      </c>
      <c r="BM104" s="809">
        <f t="shared" si="96"/>
        <v>0</v>
      </c>
      <c r="BN104" s="796"/>
      <c r="BO104" s="796"/>
      <c r="BP104" s="796"/>
      <c r="BQ104" s="796"/>
    </row>
    <row r="105" spans="1:69" ht="25.5" customHeight="1" x14ac:dyDescent="0.25">
      <c r="A105" s="595" t="s">
        <v>216</v>
      </c>
      <c r="B105" s="596">
        <v>37</v>
      </c>
      <c r="C105" s="433">
        <f t="shared" si="132"/>
        <v>-268.39999999999998</v>
      </c>
      <c r="D105" s="433">
        <f t="shared" si="133"/>
        <v>-310.2</v>
      </c>
      <c r="E105" s="58">
        <f t="shared" si="134"/>
        <v>-117.2</v>
      </c>
      <c r="F105" s="58">
        <f t="shared" si="103"/>
        <v>-117.2</v>
      </c>
      <c r="G105" s="58">
        <f t="shared" si="104"/>
        <v>0</v>
      </c>
      <c r="H105" s="58">
        <f t="shared" si="92"/>
        <v>193</v>
      </c>
      <c r="I105" s="58">
        <f t="shared" si="93"/>
        <v>37.782076079948425</v>
      </c>
      <c r="J105" s="824">
        <f t="shared" si="135"/>
        <v>-38.299999999999997</v>
      </c>
      <c r="K105" s="58">
        <f t="shared" si="119"/>
        <v>-78.900000000000006</v>
      </c>
      <c r="L105" s="161" t="str">
        <f t="shared" si="136"/>
        <v>&gt;200</v>
      </c>
      <c r="M105" s="357">
        <f t="shared" si="137"/>
        <v>0</v>
      </c>
      <c r="N105" s="357">
        <f t="shared" si="138"/>
        <v>0.2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-0.2</v>
      </c>
      <c r="S105" s="28">
        <f t="shared" si="109"/>
        <v>0</v>
      </c>
      <c r="T105" s="824">
        <f t="shared" si="145"/>
        <v>0</v>
      </c>
      <c r="U105" s="89">
        <f t="shared" si="146"/>
        <v>0</v>
      </c>
      <c r="V105" s="673" t="str">
        <f t="shared" si="147"/>
        <v xml:space="preserve"> </v>
      </c>
      <c r="W105" s="864"/>
      <c r="X105" s="514">
        <v>0.2</v>
      </c>
      <c r="Y105" s="28">
        <f t="shared" si="127"/>
        <v>0.2</v>
      </c>
      <c r="Z105" s="939"/>
      <c r="AA105" s="953"/>
      <c r="AB105" s="357">
        <f t="shared" si="98"/>
        <v>0</v>
      </c>
      <c r="AC105" s="28"/>
      <c r="AD105" s="28">
        <f t="shared" si="118"/>
        <v>-0.2</v>
      </c>
      <c r="AE105" s="28">
        <f t="shared" si="117"/>
        <v>0</v>
      </c>
      <c r="AF105" s="891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6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7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-310.39999999999998</v>
      </c>
      <c r="BA105" s="370">
        <f t="shared" si="94"/>
        <v>-310.39999999999998</v>
      </c>
      <c r="BB105" s="370"/>
      <c r="BC105" s="63">
        <v>-117.2</v>
      </c>
      <c r="BD105" s="63">
        <f t="shared" si="141"/>
        <v>-117.2</v>
      </c>
      <c r="BE105" s="63"/>
      <c r="BF105" s="69">
        <f>BC105-AZ105</f>
        <v>193.2</v>
      </c>
      <c r="BG105" s="63">
        <f>IF(AZ105&lt;&gt;0,IF(BC105/AZ105*100&lt;0,"&lt;0",IF(BC105/AZ105*100&gt;200,"&gt;200",BC105/AZ105*100))," ")</f>
        <v>37.757731958762889</v>
      </c>
      <c r="BH105" s="737">
        <v>-38.299999999999997</v>
      </c>
      <c r="BI105" s="28">
        <f t="shared" si="130"/>
        <v>-78.900000000000006</v>
      </c>
      <c r="BJ105" s="161" t="str">
        <f t="shared" si="131"/>
        <v>&gt;200</v>
      </c>
      <c r="BL105" s="809">
        <f t="shared" si="95"/>
        <v>-1.2</v>
      </c>
      <c r="BM105" s="809">
        <f t="shared" si="96"/>
        <v>0</v>
      </c>
      <c r="BN105" s="796"/>
      <c r="BO105" s="796"/>
      <c r="BP105" s="796"/>
      <c r="BQ105" s="796">
        <v>-1.2</v>
      </c>
    </row>
    <row r="106" spans="1:69" ht="33" customHeight="1" x14ac:dyDescent="0.25">
      <c r="A106" s="606" t="s">
        <v>217</v>
      </c>
      <c r="B106" s="607" t="s">
        <v>225</v>
      </c>
      <c r="C106" s="437">
        <f>C107+C109+C111+C113+C115+C117+C119+C122+C124+C126-C84</f>
        <v>71870.399999999994</v>
      </c>
      <c r="D106" s="309">
        <f>D107+D109+D111+D113+D115+D117+D119+D122+D124+D126</f>
        <v>84612.800000000017</v>
      </c>
      <c r="E106" s="309">
        <f>E107+E109+E111+E113+E115+E117+E119+E122+E124+E126</f>
        <v>56523.499999999993</v>
      </c>
      <c r="F106" s="309">
        <f>F107+F109+F111+F113+F115+F117+F119+F122+F124+F126</f>
        <v>54700.9</v>
      </c>
      <c r="G106" s="309">
        <f>Q106+BE106-G125</f>
        <v>1833.3000000000002</v>
      </c>
      <c r="H106" s="309">
        <f t="shared" si="92"/>
        <v>-28089.300000000025</v>
      </c>
      <c r="I106" s="309">
        <f t="shared" si="93"/>
        <v>66.802540513964772</v>
      </c>
      <c r="J106" s="765">
        <f>J107+J109+J111+J113+J115+J117+J119+J122+J124+J126</f>
        <v>49973.3</v>
      </c>
      <c r="K106" s="309">
        <f t="shared" si="119"/>
        <v>6550.1999999999898</v>
      </c>
      <c r="L106" s="310">
        <f t="shared" si="136"/>
        <v>113.10739935125356</v>
      </c>
      <c r="M106" s="437">
        <f>M107+M109+M111+M113+M115+M117+M119+M122+M124+M126</f>
        <v>55399.6</v>
      </c>
      <c r="N106" s="437">
        <f>N107+N109+N111+N113+N115+N117+N119+N122+N124+N126</f>
        <v>76874.200000000012</v>
      </c>
      <c r="O106" s="309">
        <f>O107+O109+O111+O113+O115+O117+O119+O122+O124+O126</f>
        <v>53489</v>
      </c>
      <c r="P106" s="309">
        <f>P107+P109+P111+P113+P115+P117+P119+P122+P124+P126</f>
        <v>51736.799999999996</v>
      </c>
      <c r="Q106" s="309">
        <f t="shared" si="97"/>
        <v>1752.2</v>
      </c>
      <c r="R106" s="309">
        <f t="shared" si="108"/>
        <v>-23385.200000000012</v>
      </c>
      <c r="S106" s="309">
        <f t="shared" si="109"/>
        <v>69.579911075497364</v>
      </c>
      <c r="T106" s="765">
        <f>T107+T109+T111+T113+T115+T119+T122+T124+T126+T117</f>
        <v>47469.599999999999</v>
      </c>
      <c r="U106" s="311">
        <f t="shared" si="146"/>
        <v>6019.4000000000015</v>
      </c>
      <c r="V106" s="677">
        <f t="shared" si="147"/>
        <v>112.68053659605306</v>
      </c>
      <c r="W106" s="865">
        <f>W107+W109+W111+W113+W115+W117+W119+W122+W124+W126</f>
        <v>55399.6</v>
      </c>
      <c r="X106" s="437">
        <f>X107+X109+X111+X113+X115+X117+X119+X122+X124+X126</f>
        <v>56027.700000000004</v>
      </c>
      <c r="Y106" s="309">
        <f t="shared" si="127"/>
        <v>53038.200000000004</v>
      </c>
      <c r="Z106" s="677">
        <f>Z107+Z109+Z111+Z113+Z115+Z117+Z119+Z122+Z124+Z126</f>
        <v>2989.5</v>
      </c>
      <c r="AA106" s="967">
        <f>AA107+AA109+AA111+AA113+AA115+AA117+AA119+AA122+AA124+AA126</f>
        <v>37882.299999999996</v>
      </c>
      <c r="AB106" s="492">
        <f t="shared" si="98"/>
        <v>36130.1</v>
      </c>
      <c r="AC106" s="309">
        <f>AC107+AC109+AC111+AC113+AC115+AC117+AC119+AC122+AC124+AC126</f>
        <v>1752.2</v>
      </c>
      <c r="AD106" s="309">
        <f t="shared" si="118"/>
        <v>-18145.400000000009</v>
      </c>
      <c r="AE106" s="309">
        <f t="shared" si="117"/>
        <v>67.61351974112803</v>
      </c>
      <c r="AF106" s="903">
        <f>AF107+AF109+AF111+AF113+AF115+AF117+AF119+AF122+AF124+AF126</f>
        <v>33798.100000000006</v>
      </c>
      <c r="AG106" s="309">
        <f t="shared" si="148"/>
        <v>4084.1999999999898</v>
      </c>
      <c r="AH106" s="310">
        <f t="shared" ref="AH106:AH130" si="150">IF(AF106&lt;&gt;0,IF(AA106/AF106*100&lt;0,"&lt;0",IF(AA106/AF106*100&gt;200,"&gt;200",AA106/AF106*100))," ")</f>
        <v>112.08411123702217</v>
      </c>
      <c r="AI106" s="437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19997.8</v>
      </c>
      <c r="AL106" s="309">
        <f t="shared" si="139"/>
        <v>-6402.7000000000007</v>
      </c>
      <c r="AM106" s="309">
        <f t="shared" si="140"/>
        <v>75.747807806670338</v>
      </c>
      <c r="AN106" s="788">
        <f>AN107+AN109+AN111+AN113+AN115+AN117+AN119+AN122+AN124+AN126</f>
        <v>17641.7</v>
      </c>
      <c r="AO106" s="309">
        <f t="shared" si="143"/>
        <v>2356.0999999999985</v>
      </c>
      <c r="AP106" s="198">
        <f t="shared" si="124"/>
        <v>113.35528888939275</v>
      </c>
      <c r="AQ106" s="492">
        <f>AQ107+AQ109+AQ111+AQ113+AQ115+AQ117+AQ119+AQ122+AQ124+AQ126</f>
        <v>11344.1</v>
      </c>
      <c r="AR106" s="492">
        <f>AR107+AR109+AR111+AR113+AR115+AR117+AR119+AR122+AR124+AR126</f>
        <v>11344.1</v>
      </c>
      <c r="AS106" s="309">
        <f>AS107+AS109+AS111+AS113+AS115+AS117+AS119+AS122+AS124+AS126</f>
        <v>8266.2999999999993</v>
      </c>
      <c r="AT106" s="309">
        <f t="shared" si="149"/>
        <v>-3077.8000000000011</v>
      </c>
      <c r="AU106" s="309">
        <f t="shared" si="125"/>
        <v>72.868715896369025</v>
      </c>
      <c r="AV106" s="765">
        <f>AV107+AV109+AV111+AV113+AV115+AV117+AV119+AV122+AV124+AV126</f>
        <v>5813.1</v>
      </c>
      <c r="AW106" s="309">
        <f t="shared" si="144"/>
        <v>2453.1999999999989</v>
      </c>
      <c r="AX106" s="472">
        <f t="shared" si="123"/>
        <v>142.20123514131873</v>
      </c>
      <c r="AY106" s="312">
        <f>AY107+AY109+AY111+AY113+AY115+AY117+AY119+AY122+AY124+AY126</f>
        <v>20363.2</v>
      </c>
      <c r="AZ106" s="492">
        <f>AZ107+AZ109+AZ111+AZ113+AZ115+AZ117+AZ119+AZ122+AZ124+AZ126</f>
        <v>22546.799999999999</v>
      </c>
      <c r="BA106" s="492">
        <f t="shared" si="94"/>
        <v>22100.7</v>
      </c>
      <c r="BB106" s="492">
        <f>BB107+BB109+BB111+BB113+BB115+BB117+BB119+BB122+BB124+BB126</f>
        <v>446.09999999999997</v>
      </c>
      <c r="BC106" s="309">
        <f>BC107+BC109+BC111+BC113+BC115+BC117+BC119+BC122+BC124+BC126</f>
        <v>13188.199999999999</v>
      </c>
      <c r="BD106" s="309">
        <f t="shared" si="141"/>
        <v>13107.099999999999</v>
      </c>
      <c r="BE106" s="309">
        <f>BE107+BE109+BE111+BE113+BE115+BE117+BE119+BE122+BE124+BE126</f>
        <v>81.100000000000023</v>
      </c>
      <c r="BF106" s="313">
        <f t="shared" si="129"/>
        <v>-9358.6</v>
      </c>
      <c r="BG106" s="309">
        <f t="shared" si="65"/>
        <v>58.492557702201644</v>
      </c>
      <c r="BH106" s="735">
        <f>BH107+BH109+BH111+BH113+BH115+BH117+BH119+BH122+BH124+BH126</f>
        <v>11698</v>
      </c>
      <c r="BI106" s="55">
        <f t="shared" ref="BI106:BI172" si="151">BC106-BH106</f>
        <v>1490.1999999999989</v>
      </c>
      <c r="BJ106" s="888">
        <f t="shared" si="131"/>
        <v>112.73892973157804</v>
      </c>
      <c r="BL106" s="809">
        <f t="shared" si="95"/>
        <v>2888.5999999999995</v>
      </c>
      <c r="BM106" s="809">
        <f>BN106+BO106+BP106-BM121-BM128</f>
        <v>2513.8999999999996</v>
      </c>
      <c r="BN106" s="796">
        <v>2062.6</v>
      </c>
      <c r="BO106" s="750">
        <v>1185.3</v>
      </c>
      <c r="BP106" s="796">
        <v>281.39999999999998</v>
      </c>
      <c r="BQ106" s="750">
        <v>374.7</v>
      </c>
    </row>
    <row r="107" spans="1:69" s="7" customFormat="1" ht="25.5" customHeight="1" x14ac:dyDescent="0.25">
      <c r="A107" s="608" t="s">
        <v>62</v>
      </c>
      <c r="B107" s="609" t="s">
        <v>60</v>
      </c>
      <c r="C107" s="438">
        <f>M107+AY107-C108</f>
        <v>7493.6</v>
      </c>
      <c r="D107" s="438">
        <f>N107+AZ107-D108-D84</f>
        <v>7526.2000000000007</v>
      </c>
      <c r="E107" s="62">
        <f>O107+BC107-E108-E84</f>
        <v>4712.9999999999991</v>
      </c>
      <c r="F107" s="62">
        <f>P107+BD107-F108-F84+BD108</f>
        <v>4673.4999999999991</v>
      </c>
      <c r="G107" s="62">
        <f t="shared" ref="G107:G112" si="152">Q107+BE107</f>
        <v>39.5</v>
      </c>
      <c r="H107" s="62">
        <f t="shared" si="92"/>
        <v>-2813.2000000000016</v>
      </c>
      <c r="I107" s="62">
        <f t="shared" si="93"/>
        <v>62.621243124020076</v>
      </c>
      <c r="J107" s="826">
        <f>T107+BH107-J108-J84</f>
        <v>4333.6999999999989</v>
      </c>
      <c r="K107" s="62">
        <f t="shared" si="119"/>
        <v>379.30000000000018</v>
      </c>
      <c r="L107" s="168">
        <f t="shared" si="136"/>
        <v>108.75233634077117</v>
      </c>
      <c r="M107" s="368">
        <f t="shared" ref="M107:M118" si="153">W107+AI107+AQ107</f>
        <v>8431.7000000000007</v>
      </c>
      <c r="N107" s="368">
        <f t="shared" ref="N107:N118" si="154">X107+AJ107+AR107</f>
        <v>8451.2000000000007</v>
      </c>
      <c r="O107" s="61">
        <f t="shared" ref="O107:O118" si="155">AA107+AK107+AS107</f>
        <v>5594</v>
      </c>
      <c r="P107" s="61">
        <f t="shared" si="106"/>
        <v>5557.7</v>
      </c>
      <c r="Q107" s="61">
        <f t="shared" si="97"/>
        <v>36.299999999999997</v>
      </c>
      <c r="R107" s="61">
        <f t="shared" si="108"/>
        <v>-2857.2000000000007</v>
      </c>
      <c r="S107" s="61">
        <f t="shared" si="109"/>
        <v>66.191783415372967</v>
      </c>
      <c r="T107" s="812">
        <f>AF107</f>
        <v>5265.7</v>
      </c>
      <c r="U107" s="90">
        <f t="shared" si="146"/>
        <v>328.30000000000018</v>
      </c>
      <c r="V107" s="678">
        <f t="shared" si="147"/>
        <v>106.23468864538428</v>
      </c>
      <c r="W107" s="866">
        <v>8431.7000000000007</v>
      </c>
      <c r="X107" s="515">
        <v>8451.2000000000007</v>
      </c>
      <c r="Y107" s="981">
        <f t="shared" si="127"/>
        <v>8345.1</v>
      </c>
      <c r="Z107" s="940">
        <v>106.1</v>
      </c>
      <c r="AA107" s="968">
        <v>5594</v>
      </c>
      <c r="AB107" s="368">
        <f t="shared" si="98"/>
        <v>5557.7</v>
      </c>
      <c r="AC107" s="61">
        <v>36.299999999999997</v>
      </c>
      <c r="AD107" s="61">
        <f t="shared" si="118"/>
        <v>-2857.2000000000007</v>
      </c>
      <c r="AE107" s="61">
        <f t="shared" si="117"/>
        <v>66.191783415372967</v>
      </c>
      <c r="AF107" s="904">
        <v>5265.7</v>
      </c>
      <c r="AG107" s="61">
        <f t="shared" si="148"/>
        <v>328.30000000000018</v>
      </c>
      <c r="AH107" s="199">
        <f t="shared" si="150"/>
        <v>106.23468864538428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3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4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1847.2</v>
      </c>
      <c r="BA107" s="493">
        <f t="shared" si="94"/>
        <v>1835.3</v>
      </c>
      <c r="BB107" s="493">
        <v>11.9</v>
      </c>
      <c r="BC107" s="651">
        <v>1142.9000000000001</v>
      </c>
      <c r="BD107" s="130">
        <f t="shared" si="141"/>
        <v>1139.7</v>
      </c>
      <c r="BE107" s="130">
        <v>3.2</v>
      </c>
      <c r="BF107" s="131">
        <f t="shared" si="129"/>
        <v>-704.3</v>
      </c>
      <c r="BG107" s="130">
        <f t="shared" si="65"/>
        <v>61.872022520571676</v>
      </c>
      <c r="BH107" s="734">
        <v>1082.7</v>
      </c>
      <c r="BI107" s="61">
        <f t="shared" si="151"/>
        <v>60.200000000000045</v>
      </c>
      <c r="BJ107" s="167">
        <f>IF(BH107&lt;&gt;0,IF(BC107/BH107*100&lt;0,"&lt;0",IF(BC107/BH107*100&gt;200,"&gt;200",BC107/BH107*100))," ")</f>
        <v>105.56017363997414</v>
      </c>
      <c r="BK107" s="2"/>
      <c r="BL107" s="809">
        <f t="shared" si="95"/>
        <v>316.79999999999995</v>
      </c>
      <c r="BM107" s="809">
        <f t="shared" si="96"/>
        <v>282.29999999999995</v>
      </c>
      <c r="BN107" s="750">
        <v>282.29999999999995</v>
      </c>
      <c r="BO107" s="796"/>
      <c r="BP107" s="796"/>
      <c r="BQ107" s="796">
        <v>34.5</v>
      </c>
    </row>
    <row r="108" spans="1:69" s="228" customFormat="1" ht="21" customHeight="1" x14ac:dyDescent="0.25">
      <c r="A108" s="610" t="s">
        <v>206</v>
      </c>
      <c r="B108" s="611" t="s">
        <v>203</v>
      </c>
      <c r="C108" s="439">
        <f>M108+AY108</f>
        <v>2688.6</v>
      </c>
      <c r="D108" s="439">
        <f>N108+AZ108</f>
        <v>2766.1</v>
      </c>
      <c r="E108" s="222">
        <f>O108+BC108</f>
        <v>2021.3</v>
      </c>
      <c r="F108" s="222">
        <f t="shared" ref="F108:F130" si="156">AB108+AK108+AS108+BD108</f>
        <v>2021.3</v>
      </c>
      <c r="G108" s="222">
        <f t="shared" si="152"/>
        <v>0</v>
      </c>
      <c r="H108" s="222">
        <f t="shared" si="92"/>
        <v>-744.8</v>
      </c>
      <c r="I108" s="222">
        <f t="shared" si="93"/>
        <v>73.074003109070532</v>
      </c>
      <c r="J108" s="815">
        <f>T108+BH108</f>
        <v>2011.6</v>
      </c>
      <c r="K108" s="222">
        <f t="shared" si="119"/>
        <v>9.7000000000000455</v>
      </c>
      <c r="L108" s="223">
        <f t="shared" si="136"/>
        <v>100.48220322131635</v>
      </c>
      <c r="M108" s="369">
        <f t="shared" si="153"/>
        <v>2688.6</v>
      </c>
      <c r="N108" s="369">
        <f t="shared" si="154"/>
        <v>2766.1</v>
      </c>
      <c r="O108" s="225">
        <f t="shared" si="155"/>
        <v>2021.3</v>
      </c>
      <c r="P108" s="225">
        <f t="shared" si="106"/>
        <v>2021.3</v>
      </c>
      <c r="Q108" s="225">
        <f t="shared" si="97"/>
        <v>0</v>
      </c>
      <c r="R108" s="225">
        <f t="shared" si="108"/>
        <v>-744.8</v>
      </c>
      <c r="S108" s="225">
        <f t="shared" si="109"/>
        <v>73.074003109070532</v>
      </c>
      <c r="T108" s="815">
        <f t="shared" si="145"/>
        <v>2011</v>
      </c>
      <c r="U108" s="226">
        <f t="shared" si="146"/>
        <v>10.299999999999955</v>
      </c>
      <c r="V108" s="679">
        <f t="shared" si="147"/>
        <v>100.51218299353555</v>
      </c>
      <c r="W108" s="867">
        <v>2688.6</v>
      </c>
      <c r="X108" s="665">
        <v>2766.1</v>
      </c>
      <c r="Y108" s="921">
        <f>X108-Z108</f>
        <v>2766.1</v>
      </c>
      <c r="Z108" s="941"/>
      <c r="AA108" s="969">
        <v>2021.3</v>
      </c>
      <c r="AB108" s="369">
        <f t="shared" si="98"/>
        <v>2021.3</v>
      </c>
      <c r="AC108" s="225"/>
      <c r="AD108" s="225">
        <f t="shared" si="118"/>
        <v>-744.8</v>
      </c>
      <c r="AE108" s="225">
        <f t="shared" si="117"/>
        <v>73.074003109070532</v>
      </c>
      <c r="AF108" s="877">
        <v>2011</v>
      </c>
      <c r="AG108" s="225">
        <f t="shared" si="148"/>
        <v>10.299999999999955</v>
      </c>
      <c r="AH108" s="227">
        <f t="shared" si="150"/>
        <v>100.51218299353555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4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/>
      <c r="BA108" s="369">
        <f t="shared" si="94"/>
        <v>0</v>
      </c>
      <c r="BB108" s="369"/>
      <c r="BC108" s="225"/>
      <c r="BD108" s="225">
        <f t="shared" si="141"/>
        <v>0</v>
      </c>
      <c r="BE108" s="225"/>
      <c r="BF108" s="222">
        <f t="shared" si="129"/>
        <v>0</v>
      </c>
      <c r="BG108" s="225" t="str">
        <f t="shared" si="65"/>
        <v xml:space="preserve"> </v>
      </c>
      <c r="BH108" s="335">
        <v>0.6</v>
      </c>
      <c r="BI108" s="225">
        <f t="shared" si="151"/>
        <v>-0.6</v>
      </c>
      <c r="BJ108" s="167">
        <f t="shared" ref="BJ108:BJ131" si="157">IF(BH108&lt;&gt;0,IF(BC108/BH108*100&lt;0,"&lt;0",IF(BC108/BH108*100&gt;200,"&gt;200",BC108/BH108*100))," ")</f>
        <v>0</v>
      </c>
      <c r="BK108" s="2"/>
      <c r="BL108" s="809">
        <f t="shared" si="95"/>
        <v>83.1</v>
      </c>
      <c r="BM108" s="809">
        <f t="shared" si="96"/>
        <v>83.1</v>
      </c>
      <c r="BN108" s="796">
        <v>83.1</v>
      </c>
      <c r="BO108" s="796"/>
      <c r="BP108" s="796"/>
      <c r="BQ108" s="796"/>
    </row>
    <row r="109" spans="1:69" s="7" customFormat="1" ht="19.5" customHeight="1" x14ac:dyDescent="0.25">
      <c r="A109" s="608" t="s">
        <v>63</v>
      </c>
      <c r="B109" s="609" t="s">
        <v>61</v>
      </c>
      <c r="C109" s="438">
        <f>M109+AY109-C110</f>
        <v>793.1</v>
      </c>
      <c r="D109" s="438">
        <f>N109+AZ109-D110</f>
        <v>793.4</v>
      </c>
      <c r="E109" s="62">
        <f>O109+BC109-E110</f>
        <v>497</v>
      </c>
      <c r="F109" s="62">
        <f t="shared" si="156"/>
        <v>495.5</v>
      </c>
      <c r="G109" s="62">
        <f t="shared" si="152"/>
        <v>1.5</v>
      </c>
      <c r="H109" s="62">
        <f t="shared" si="92"/>
        <v>-296.39999999999998</v>
      </c>
      <c r="I109" s="62">
        <f t="shared" si="93"/>
        <v>62.641794807159066</v>
      </c>
      <c r="J109" s="826">
        <f>T109+BH109-J110</f>
        <v>404.8</v>
      </c>
      <c r="K109" s="62">
        <f t="shared" si="119"/>
        <v>92.199999999999989</v>
      </c>
      <c r="L109" s="168">
        <f t="shared" si="136"/>
        <v>122.77667984189723</v>
      </c>
      <c r="M109" s="368">
        <f t="shared" si="153"/>
        <v>779</v>
      </c>
      <c r="N109" s="368">
        <f t="shared" si="154"/>
        <v>779</v>
      </c>
      <c r="O109" s="61">
        <f t="shared" si="155"/>
        <v>488.3</v>
      </c>
      <c r="P109" s="61">
        <f t="shared" si="106"/>
        <v>486.8</v>
      </c>
      <c r="Q109" s="61">
        <f t="shared" si="97"/>
        <v>1.5</v>
      </c>
      <c r="R109" s="61">
        <f t="shared" si="108"/>
        <v>-290.7</v>
      </c>
      <c r="S109" s="61">
        <f t="shared" si="109"/>
        <v>62.68292682926829</v>
      </c>
      <c r="T109" s="826">
        <f>AF109</f>
        <v>396.6</v>
      </c>
      <c r="U109" s="90">
        <f t="shared" si="146"/>
        <v>91.699999999999989</v>
      </c>
      <c r="V109" s="678">
        <f t="shared" si="147"/>
        <v>123.12153303076147</v>
      </c>
      <c r="W109" s="866">
        <v>779</v>
      </c>
      <c r="X109" s="515">
        <v>779</v>
      </c>
      <c r="Y109" s="981">
        <f t="shared" si="127"/>
        <v>768.3</v>
      </c>
      <c r="Z109" s="940">
        <v>10.7</v>
      </c>
      <c r="AA109" s="970">
        <v>488.3</v>
      </c>
      <c r="AB109" s="368">
        <f t="shared" si="98"/>
        <v>486.8</v>
      </c>
      <c r="AC109" s="61">
        <v>1.5</v>
      </c>
      <c r="AD109" s="61">
        <f t="shared" si="118"/>
        <v>-290.7</v>
      </c>
      <c r="AE109" s="61">
        <f t="shared" si="117"/>
        <v>62.68292682926829</v>
      </c>
      <c r="AF109" s="897">
        <v>396.6</v>
      </c>
      <c r="AG109" s="61">
        <f t="shared" si="148"/>
        <v>91.699999999999989</v>
      </c>
      <c r="AH109" s="199">
        <f t="shared" si="150"/>
        <v>123.12153303076147</v>
      </c>
      <c r="AI109" s="502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83"/>
      <c r="AO109" s="61">
        <f t="shared" si="143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9"/>
        <v>0</v>
      </c>
      <c r="AU109" s="62" t="str">
        <f t="shared" si="125"/>
        <v xml:space="preserve"> </v>
      </c>
      <c r="AV109" s="734"/>
      <c r="AW109" s="61">
        <f t="shared" si="144"/>
        <v>0</v>
      </c>
      <c r="AX109" s="473" t="str">
        <f t="shared" si="123"/>
        <v xml:space="preserve"> </v>
      </c>
      <c r="AY109" s="526">
        <v>14.1</v>
      </c>
      <c r="AZ109" s="493">
        <v>14.4</v>
      </c>
      <c r="BA109" s="493">
        <f t="shared" si="94"/>
        <v>14.4</v>
      </c>
      <c r="BB109" s="493"/>
      <c r="BC109" s="130">
        <v>8.6999999999999993</v>
      </c>
      <c r="BD109" s="130">
        <f t="shared" si="141"/>
        <v>8.6999999999999993</v>
      </c>
      <c r="BE109" s="130"/>
      <c r="BF109" s="131">
        <f t="shared" si="129"/>
        <v>-5.7000000000000011</v>
      </c>
      <c r="BG109" s="130">
        <f t="shared" si="65"/>
        <v>60.416666666666664</v>
      </c>
      <c r="BH109" s="734">
        <v>8.1999999999999993</v>
      </c>
      <c r="BI109" s="61">
        <f t="shared" si="151"/>
        <v>0.5</v>
      </c>
      <c r="BJ109" s="167">
        <f t="shared" si="157"/>
        <v>106.09756097560977</v>
      </c>
      <c r="BK109" s="2"/>
      <c r="BL109" s="809">
        <f t="shared" si="95"/>
        <v>24.400000000000002</v>
      </c>
      <c r="BM109" s="809">
        <f t="shared" si="96"/>
        <v>24.1</v>
      </c>
      <c r="BN109" s="796">
        <v>24.1</v>
      </c>
      <c r="BO109" s="796"/>
      <c r="BP109" s="796"/>
      <c r="BQ109" s="796">
        <v>0.3</v>
      </c>
    </row>
    <row r="110" spans="1:69" s="228" customFormat="1" ht="21.75" customHeight="1" x14ac:dyDescent="0.25">
      <c r="A110" s="610" t="s">
        <v>206</v>
      </c>
      <c r="B110" s="611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2"/>
        <v>0</v>
      </c>
      <c r="I110" s="222" t="str">
        <f t="shared" si="93"/>
        <v xml:space="preserve"> </v>
      </c>
      <c r="J110" s="815">
        <f>T110+BH110</f>
        <v>0</v>
      </c>
      <c r="K110" s="222">
        <f t="shared" si="119"/>
        <v>0</v>
      </c>
      <c r="L110" s="223" t="str">
        <f t="shared" si="136"/>
        <v xml:space="preserve"> </v>
      </c>
      <c r="M110" s="369">
        <f t="shared" si="153"/>
        <v>0</v>
      </c>
      <c r="N110" s="369">
        <f t="shared" si="154"/>
        <v>0</v>
      </c>
      <c r="O110" s="225">
        <f t="shared" si="155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5">
        <f t="shared" si="145"/>
        <v>0</v>
      </c>
      <c r="U110" s="226">
        <f t="shared" si="146"/>
        <v>0</v>
      </c>
      <c r="V110" s="679" t="str">
        <f t="shared" si="147"/>
        <v xml:space="preserve"> </v>
      </c>
      <c r="W110" s="868"/>
      <c r="X110" s="516"/>
      <c r="Y110" s="28"/>
      <c r="Z110" s="942"/>
      <c r="AA110" s="971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2"/>
      <c r="AG110" s="225">
        <f t="shared" si="148"/>
        <v>0</v>
      </c>
      <c r="AH110" s="227" t="str">
        <f t="shared" si="150"/>
        <v xml:space="preserve"> </v>
      </c>
      <c r="AI110" s="503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74"/>
      <c r="AO110" s="225">
        <f t="shared" si="143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9"/>
        <v>0</v>
      </c>
      <c r="AU110" s="222" t="str">
        <f t="shared" si="125"/>
        <v xml:space="preserve"> </v>
      </c>
      <c r="AV110" s="335"/>
      <c r="AW110" s="225">
        <f t="shared" si="144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1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809">
        <f t="shared" si="95"/>
        <v>0</v>
      </c>
      <c r="BM110" s="809">
        <f t="shared" si="96"/>
        <v>0</v>
      </c>
      <c r="BN110" s="796"/>
      <c r="BO110" s="796"/>
      <c r="BP110" s="796"/>
      <c r="BQ110" s="796"/>
    </row>
    <row r="111" spans="1:69" s="7" customFormat="1" ht="20.25" customHeight="1" x14ac:dyDescent="0.25">
      <c r="A111" s="608" t="s">
        <v>64</v>
      </c>
      <c r="B111" s="609" t="s">
        <v>65</v>
      </c>
      <c r="C111" s="438">
        <f>M111+AY111-C112</f>
        <v>5347.4000000000005</v>
      </c>
      <c r="D111" s="438">
        <f>N111+AZ111-D112</f>
        <v>5355.3</v>
      </c>
      <c r="E111" s="62">
        <f>O111+BC111-E112</f>
        <v>3525.1</v>
      </c>
      <c r="F111" s="62">
        <f>P111+BD111-F112</f>
        <v>3508.4</v>
      </c>
      <c r="G111" s="62">
        <f t="shared" si="152"/>
        <v>16.7</v>
      </c>
      <c r="H111" s="62">
        <f t="shared" si="92"/>
        <v>-1830.2000000000003</v>
      </c>
      <c r="I111" s="62">
        <f t="shared" si="93"/>
        <v>65.824510298209248</v>
      </c>
      <c r="J111" s="826">
        <f>T111+BH111-J112</f>
        <v>3161.4</v>
      </c>
      <c r="K111" s="62">
        <f t="shared" si="119"/>
        <v>363.69999999999982</v>
      </c>
      <c r="L111" s="168">
        <f t="shared" si="136"/>
        <v>111.50439678623394</v>
      </c>
      <c r="M111" s="368">
        <f t="shared" si="153"/>
        <v>5323.3</v>
      </c>
      <c r="N111" s="368">
        <f t="shared" si="154"/>
        <v>5321.2</v>
      </c>
      <c r="O111" s="61">
        <f t="shared" si="155"/>
        <v>3507.2</v>
      </c>
      <c r="P111" s="61">
        <f t="shared" si="106"/>
        <v>3492.5</v>
      </c>
      <c r="Q111" s="61">
        <f t="shared" si="97"/>
        <v>14.7</v>
      </c>
      <c r="R111" s="61">
        <f t="shared" si="108"/>
        <v>-1814</v>
      </c>
      <c r="S111" s="61">
        <f t="shared" si="109"/>
        <v>65.909945125159737</v>
      </c>
      <c r="T111" s="826">
        <f>AF111</f>
        <v>3148.9</v>
      </c>
      <c r="U111" s="90">
        <f t="shared" si="146"/>
        <v>358.29999999999973</v>
      </c>
      <c r="V111" s="678">
        <f t="shared" si="147"/>
        <v>111.37857664581281</v>
      </c>
      <c r="W111" s="866">
        <v>5323.3</v>
      </c>
      <c r="X111" s="515">
        <v>5321.2</v>
      </c>
      <c r="Y111" s="981">
        <f t="shared" si="127"/>
        <v>5139</v>
      </c>
      <c r="Z111" s="940">
        <v>182.2</v>
      </c>
      <c r="AA111" s="970">
        <v>3507.2</v>
      </c>
      <c r="AB111" s="368">
        <f t="shared" si="98"/>
        <v>3492.5</v>
      </c>
      <c r="AC111" s="61">
        <v>14.7</v>
      </c>
      <c r="AD111" s="61">
        <f t="shared" si="118"/>
        <v>-1814</v>
      </c>
      <c r="AE111" s="61">
        <f t="shared" si="117"/>
        <v>65.909945125159737</v>
      </c>
      <c r="AF111" s="897">
        <v>3148.9</v>
      </c>
      <c r="AG111" s="61">
        <f t="shared" si="148"/>
        <v>358.29999999999973</v>
      </c>
      <c r="AH111" s="199">
        <f t="shared" si="150"/>
        <v>111.37857664581281</v>
      </c>
      <c r="AI111" s="502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83"/>
      <c r="AO111" s="61">
        <f t="shared" si="143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9"/>
        <v>0</v>
      </c>
      <c r="AU111" s="62" t="str">
        <f t="shared" si="125"/>
        <v xml:space="preserve"> </v>
      </c>
      <c r="AV111" s="734"/>
      <c r="AW111" s="61">
        <f t="shared" si="144"/>
        <v>0</v>
      </c>
      <c r="AX111" s="473" t="str">
        <f t="shared" si="123"/>
        <v xml:space="preserve"> </v>
      </c>
      <c r="AY111" s="526">
        <v>24.1</v>
      </c>
      <c r="AZ111" s="493">
        <v>34.1</v>
      </c>
      <c r="BA111" s="493">
        <f t="shared" si="94"/>
        <v>26</v>
      </c>
      <c r="BB111" s="493">
        <v>8.1</v>
      </c>
      <c r="BC111" s="130">
        <v>17.899999999999999</v>
      </c>
      <c r="BD111" s="130">
        <f t="shared" si="141"/>
        <v>15.899999999999999</v>
      </c>
      <c r="BE111" s="130">
        <v>2</v>
      </c>
      <c r="BF111" s="131">
        <f t="shared" si="129"/>
        <v>-16.200000000000003</v>
      </c>
      <c r="BG111" s="130">
        <f t="shared" si="65"/>
        <v>52.492668621700879</v>
      </c>
      <c r="BH111" s="734">
        <v>12.5</v>
      </c>
      <c r="BI111" s="61">
        <f t="shared" si="151"/>
        <v>5.3999999999999986</v>
      </c>
      <c r="BJ111" s="167">
        <f t="shared" si="157"/>
        <v>143.19999999999999</v>
      </c>
      <c r="BK111" s="2"/>
      <c r="BL111" s="809">
        <f t="shared" si="95"/>
        <v>156.5</v>
      </c>
      <c r="BM111" s="809">
        <f t="shared" si="96"/>
        <v>156.30000000000001</v>
      </c>
      <c r="BN111" s="799">
        <v>156.30000000000001</v>
      </c>
      <c r="BO111" s="799"/>
      <c r="BP111" s="799"/>
      <c r="BQ111" s="796">
        <v>0.2</v>
      </c>
    </row>
    <row r="112" spans="1:69" s="228" customFormat="1" ht="21.75" customHeight="1" x14ac:dyDescent="0.25">
      <c r="A112" s="610" t="s">
        <v>206</v>
      </c>
      <c r="B112" s="611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2"/>
        <v>0</v>
      </c>
      <c r="I112" s="222" t="str">
        <f t="shared" si="93"/>
        <v xml:space="preserve"> </v>
      </c>
      <c r="J112" s="815">
        <f>T112+BH112</f>
        <v>0</v>
      </c>
      <c r="K112" s="222">
        <f t="shared" si="119"/>
        <v>0</v>
      </c>
      <c r="L112" s="223" t="str">
        <f t="shared" si="136"/>
        <v xml:space="preserve"> </v>
      </c>
      <c r="M112" s="369">
        <f t="shared" si="153"/>
        <v>0</v>
      </c>
      <c r="N112" s="369">
        <f t="shared" si="154"/>
        <v>0</v>
      </c>
      <c r="O112" s="225">
        <f t="shared" si="155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5">
        <f t="shared" si="145"/>
        <v>0</v>
      </c>
      <c r="U112" s="226">
        <f t="shared" si="146"/>
        <v>0</v>
      </c>
      <c r="V112" s="679" t="str">
        <f t="shared" si="147"/>
        <v xml:space="preserve"> </v>
      </c>
      <c r="W112" s="868"/>
      <c r="X112" s="516"/>
      <c r="Y112" s="28"/>
      <c r="Z112" s="942"/>
      <c r="AA112" s="971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2"/>
      <c r="AG112" s="225">
        <f t="shared" si="148"/>
        <v>0</v>
      </c>
      <c r="AH112" s="227" t="str">
        <f t="shared" si="150"/>
        <v xml:space="preserve"> </v>
      </c>
      <c r="AI112" s="503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74"/>
      <c r="AO112" s="225">
        <f t="shared" si="143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9"/>
        <v>0</v>
      </c>
      <c r="AU112" s="222" t="str">
        <f t="shared" si="125"/>
        <v xml:space="preserve"> </v>
      </c>
      <c r="AV112" s="335"/>
      <c r="AW112" s="225">
        <f t="shared" si="144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1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809">
        <f t="shared" si="95"/>
        <v>0</v>
      </c>
      <c r="BM112" s="809">
        <f t="shared" si="96"/>
        <v>0</v>
      </c>
      <c r="BN112" s="797"/>
      <c r="BO112" s="797"/>
      <c r="BP112" s="797"/>
      <c r="BQ112" s="796"/>
    </row>
    <row r="113" spans="1:69" s="7" customFormat="1" ht="20.25" customHeight="1" x14ac:dyDescent="0.25">
      <c r="A113" s="608" t="s">
        <v>59</v>
      </c>
      <c r="B113" s="609" t="s">
        <v>66</v>
      </c>
      <c r="C113" s="438">
        <f>M113+AY113-C114</f>
        <v>8790.5</v>
      </c>
      <c r="D113" s="438">
        <f>N113+AZ113-D114</f>
        <v>9146.1</v>
      </c>
      <c r="E113" s="62">
        <f>O113+BC113-E114</f>
        <v>4826.5999999999995</v>
      </c>
      <c r="F113" s="62">
        <f>P113+BD113-F114+BD114-BD90+AC69</f>
        <v>3774.4999999999995</v>
      </c>
      <c r="G113" s="62">
        <f>Q113+BE113-BE69</f>
        <v>1052.3</v>
      </c>
      <c r="H113" s="62">
        <f t="shared" si="92"/>
        <v>-4319.5000000000009</v>
      </c>
      <c r="I113" s="62">
        <f t="shared" si="93"/>
        <v>52.772219853270784</v>
      </c>
      <c r="J113" s="826">
        <f>T113+BH113-J114</f>
        <v>5718.8</v>
      </c>
      <c r="K113" s="62">
        <f t="shared" si="119"/>
        <v>-892.20000000000073</v>
      </c>
      <c r="L113" s="168">
        <f t="shared" si="136"/>
        <v>84.398824928306624</v>
      </c>
      <c r="M113" s="368">
        <f t="shared" si="153"/>
        <v>6864.1</v>
      </c>
      <c r="N113" s="368">
        <f t="shared" si="154"/>
        <v>6863.3</v>
      </c>
      <c r="O113" s="61">
        <f t="shared" si="155"/>
        <v>3970.9</v>
      </c>
      <c r="P113" s="61">
        <f t="shared" si="106"/>
        <v>2921.8</v>
      </c>
      <c r="Q113" s="61">
        <f t="shared" si="97"/>
        <v>1049.0999999999999</v>
      </c>
      <c r="R113" s="61">
        <f t="shared" si="108"/>
        <v>-2892.4</v>
      </c>
      <c r="S113" s="61">
        <f t="shared" si="109"/>
        <v>57.857007561959996</v>
      </c>
      <c r="T113" s="826">
        <f>AF113</f>
        <v>4983.6000000000004</v>
      </c>
      <c r="U113" s="90">
        <f t="shared" si="146"/>
        <v>-1012.7000000000003</v>
      </c>
      <c r="V113" s="678">
        <f t="shared" si="147"/>
        <v>79.679348262300337</v>
      </c>
      <c r="W113" s="866">
        <v>6864.1</v>
      </c>
      <c r="X113" s="515">
        <v>6863.3</v>
      </c>
      <c r="Y113" s="981">
        <f t="shared" si="127"/>
        <v>5369.6</v>
      </c>
      <c r="Z113" s="940">
        <v>1493.7</v>
      </c>
      <c r="AA113" s="970">
        <v>3970.9</v>
      </c>
      <c r="AB113" s="368">
        <f t="shared" si="98"/>
        <v>2921.8</v>
      </c>
      <c r="AC113" s="61">
        <v>1049.0999999999999</v>
      </c>
      <c r="AD113" s="61">
        <f t="shared" si="118"/>
        <v>-2892.4</v>
      </c>
      <c r="AE113" s="61">
        <f t="shared" si="117"/>
        <v>57.857007561959996</v>
      </c>
      <c r="AF113" s="897">
        <v>4983.6000000000004</v>
      </c>
      <c r="AG113" s="61">
        <f t="shared" si="148"/>
        <v>-1012.7000000000003</v>
      </c>
      <c r="AH113" s="199">
        <f t="shared" si="150"/>
        <v>79.679348262300337</v>
      </c>
      <c r="AI113" s="502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83"/>
      <c r="AO113" s="61">
        <f t="shared" si="143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9"/>
        <v>0</v>
      </c>
      <c r="AU113" s="62" t="str">
        <f t="shared" si="125"/>
        <v xml:space="preserve"> </v>
      </c>
      <c r="AV113" s="734"/>
      <c r="AW113" s="61">
        <f t="shared" si="144"/>
        <v>0</v>
      </c>
      <c r="AX113" s="473" t="str">
        <f t="shared" si="123"/>
        <v xml:space="preserve"> </v>
      </c>
      <c r="AY113" s="526">
        <v>2884.7</v>
      </c>
      <c r="AZ113" s="493">
        <v>3372.6</v>
      </c>
      <c r="BA113" s="493">
        <f t="shared" si="94"/>
        <v>3169.7</v>
      </c>
      <c r="BB113" s="493">
        <v>202.9</v>
      </c>
      <c r="BC113" s="130">
        <v>1469.5</v>
      </c>
      <c r="BD113" s="130">
        <f t="shared" si="141"/>
        <v>1462.6</v>
      </c>
      <c r="BE113" s="130">
        <v>6.9</v>
      </c>
      <c r="BF113" s="132">
        <f t="shared" si="129"/>
        <v>-1903.1</v>
      </c>
      <c r="BG113" s="130">
        <f t="shared" si="65"/>
        <v>43.571725078574396</v>
      </c>
      <c r="BH113" s="734">
        <v>1294.7</v>
      </c>
      <c r="BI113" s="61">
        <f t="shared" si="151"/>
        <v>174.79999999999995</v>
      </c>
      <c r="BJ113" s="167">
        <f t="shared" si="157"/>
        <v>113.50119718853789</v>
      </c>
      <c r="BK113" s="2"/>
      <c r="BL113" s="809">
        <f t="shared" si="95"/>
        <v>96.1</v>
      </c>
      <c r="BM113" s="809">
        <f t="shared" si="96"/>
        <v>81.3</v>
      </c>
      <c r="BN113" s="799">
        <v>81.3</v>
      </c>
      <c r="BO113" s="799"/>
      <c r="BP113" s="799"/>
      <c r="BQ113" s="799">
        <v>14.8</v>
      </c>
    </row>
    <row r="114" spans="1:69" s="228" customFormat="1" ht="21.75" customHeight="1" x14ac:dyDescent="0.25">
      <c r="A114" s="610" t="s">
        <v>206</v>
      </c>
      <c r="B114" s="611" t="s">
        <v>203</v>
      </c>
      <c r="C114" s="439">
        <f>M114+AY114</f>
        <v>958.3</v>
      </c>
      <c r="D114" s="439">
        <f>N114+AZ114</f>
        <v>1089.8</v>
      </c>
      <c r="E114" s="222">
        <f>O114+BC114</f>
        <v>613.80000000000007</v>
      </c>
      <c r="F114" s="222">
        <f t="shared" si="156"/>
        <v>610.00000000000011</v>
      </c>
      <c r="G114" s="222">
        <f t="shared" ref="G114:G130" si="158">Q114+BE114</f>
        <v>3.8</v>
      </c>
      <c r="H114" s="222">
        <f t="shared" si="92"/>
        <v>-475.99999999999989</v>
      </c>
      <c r="I114" s="222">
        <f t="shared" si="93"/>
        <v>56.32226096531474</v>
      </c>
      <c r="J114" s="815">
        <f>T114+BH114</f>
        <v>559.5</v>
      </c>
      <c r="K114" s="222">
        <f t="shared" si="119"/>
        <v>54.300000000000068</v>
      </c>
      <c r="L114" s="223">
        <f t="shared" si="136"/>
        <v>109.70509383378018</v>
      </c>
      <c r="M114" s="369">
        <f t="shared" si="153"/>
        <v>958.3</v>
      </c>
      <c r="N114" s="369">
        <f t="shared" si="154"/>
        <v>1089.5</v>
      </c>
      <c r="O114" s="225">
        <f t="shared" si="155"/>
        <v>613.70000000000005</v>
      </c>
      <c r="P114" s="225">
        <f t="shared" si="106"/>
        <v>609.90000000000009</v>
      </c>
      <c r="Q114" s="225">
        <f t="shared" si="97"/>
        <v>3.8</v>
      </c>
      <c r="R114" s="225">
        <f t="shared" si="108"/>
        <v>-475.79999999999995</v>
      </c>
      <c r="S114" s="225">
        <f t="shared" si="109"/>
        <v>56.328591096833414</v>
      </c>
      <c r="T114" s="815">
        <f t="shared" si="145"/>
        <v>559</v>
      </c>
      <c r="U114" s="226">
        <f t="shared" si="146"/>
        <v>54.700000000000045</v>
      </c>
      <c r="V114" s="679">
        <f t="shared" si="147"/>
        <v>109.78533094812167</v>
      </c>
      <c r="W114" s="867">
        <v>958.3</v>
      </c>
      <c r="X114" s="665">
        <v>1089.5</v>
      </c>
      <c r="Y114" s="921">
        <f>X114-Z114</f>
        <v>1085.7</v>
      </c>
      <c r="Z114" s="941">
        <v>3.8</v>
      </c>
      <c r="AA114" s="969">
        <v>613.70000000000005</v>
      </c>
      <c r="AB114" s="369">
        <f t="shared" si="98"/>
        <v>609.90000000000009</v>
      </c>
      <c r="AC114" s="225">
        <v>3.8</v>
      </c>
      <c r="AD114" s="225">
        <f t="shared" si="118"/>
        <v>-475.79999999999995</v>
      </c>
      <c r="AE114" s="225">
        <f t="shared" si="117"/>
        <v>56.328591096833414</v>
      </c>
      <c r="AF114" s="877">
        <v>559</v>
      </c>
      <c r="AG114" s="225">
        <f t="shared" si="148"/>
        <v>54.700000000000045</v>
      </c>
      <c r="AH114" s="878">
        <f t="shared" si="150"/>
        <v>109.78533094812167</v>
      </c>
      <c r="AI114" s="503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74"/>
      <c r="AO114" s="225">
        <f t="shared" si="143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9"/>
        <v>0</v>
      </c>
      <c r="AU114" s="222" t="str">
        <f t="shared" si="125"/>
        <v xml:space="preserve"> </v>
      </c>
      <c r="AV114" s="335"/>
      <c r="AW114" s="225">
        <f t="shared" si="144"/>
        <v>0</v>
      </c>
      <c r="AX114" s="474" t="str">
        <f t="shared" si="123"/>
        <v xml:space="preserve"> </v>
      </c>
      <c r="AY114" s="527"/>
      <c r="AZ114" s="833">
        <v>0.3</v>
      </c>
      <c r="BA114" s="833">
        <f t="shared" si="94"/>
        <v>0.3</v>
      </c>
      <c r="BB114" s="833"/>
      <c r="BC114" s="225">
        <v>0.1</v>
      </c>
      <c r="BD114" s="842">
        <f t="shared" si="141"/>
        <v>0.1</v>
      </c>
      <c r="BE114" s="225"/>
      <c r="BF114" s="222"/>
      <c r="BG114" s="225">
        <f t="shared" si="65"/>
        <v>33.333333333333336</v>
      </c>
      <c r="BH114" s="832">
        <v>0.5</v>
      </c>
      <c r="BI114" s="225">
        <f t="shared" si="151"/>
        <v>-0.4</v>
      </c>
      <c r="BJ114" s="167">
        <f t="shared" si="157"/>
        <v>20</v>
      </c>
      <c r="BK114" s="2"/>
      <c r="BL114" s="809">
        <f t="shared" si="95"/>
        <v>0</v>
      </c>
      <c r="BM114" s="809">
        <f t="shared" si="96"/>
        <v>0</v>
      </c>
      <c r="BN114" s="797"/>
      <c r="BO114" s="797"/>
      <c r="BP114" s="797"/>
      <c r="BQ114" s="797"/>
    </row>
    <row r="115" spans="1:69" s="7" customFormat="1" ht="22.5" customHeight="1" x14ac:dyDescent="0.25">
      <c r="A115" s="608" t="s">
        <v>68</v>
      </c>
      <c r="B115" s="609" t="s">
        <v>67</v>
      </c>
      <c r="C115" s="438">
        <f>M115+AY115-C116</f>
        <v>384.8</v>
      </c>
      <c r="D115" s="438">
        <f>N115+AZ115-D116</f>
        <v>444.90000000000003</v>
      </c>
      <c r="E115" s="62">
        <f>O115+BC115-E116</f>
        <v>165.10000000000002</v>
      </c>
      <c r="F115" s="62">
        <f>P115+BD115-F116</f>
        <v>155</v>
      </c>
      <c r="G115" s="62">
        <f t="shared" si="158"/>
        <v>10.1</v>
      </c>
      <c r="H115" s="62">
        <f t="shared" si="92"/>
        <v>-279.8</v>
      </c>
      <c r="I115" s="62">
        <f t="shared" si="93"/>
        <v>37.109462800629359</v>
      </c>
      <c r="J115" s="826">
        <f>T115+BH115-J116</f>
        <v>145.29999999999998</v>
      </c>
      <c r="K115" s="62">
        <f t="shared" si="119"/>
        <v>19.80000000000004</v>
      </c>
      <c r="L115" s="168">
        <f t="shared" si="136"/>
        <v>113.6269786648314</v>
      </c>
      <c r="M115" s="368">
        <f t="shared" si="153"/>
        <v>358.3</v>
      </c>
      <c r="N115" s="368">
        <f t="shared" si="154"/>
        <v>435.5</v>
      </c>
      <c r="O115" s="61">
        <f t="shared" si="155"/>
        <v>154.9</v>
      </c>
      <c r="P115" s="61">
        <f t="shared" si="106"/>
        <v>145</v>
      </c>
      <c r="Q115" s="61">
        <f t="shared" si="97"/>
        <v>9.9</v>
      </c>
      <c r="R115" s="61">
        <f t="shared" si="108"/>
        <v>-280.60000000000002</v>
      </c>
      <c r="S115" s="61">
        <f t="shared" si="109"/>
        <v>35.568312284730197</v>
      </c>
      <c r="T115" s="826">
        <f>AF115</f>
        <v>130.19999999999999</v>
      </c>
      <c r="U115" s="90">
        <f t="shared" si="146"/>
        <v>24.700000000000017</v>
      </c>
      <c r="V115" s="678">
        <f t="shared" si="147"/>
        <v>118.97081413210446</v>
      </c>
      <c r="W115" s="866">
        <v>358.3</v>
      </c>
      <c r="X115" s="515">
        <v>435.5</v>
      </c>
      <c r="Y115" s="981">
        <f t="shared" si="127"/>
        <v>374.8</v>
      </c>
      <c r="Z115" s="940">
        <v>60.7</v>
      </c>
      <c r="AA115" s="970">
        <v>154.9</v>
      </c>
      <c r="AB115" s="368">
        <f t="shared" si="98"/>
        <v>145</v>
      </c>
      <c r="AC115" s="61">
        <v>9.9</v>
      </c>
      <c r="AD115" s="61">
        <f t="shared" si="118"/>
        <v>-280.60000000000002</v>
      </c>
      <c r="AE115" s="61">
        <f t="shared" si="117"/>
        <v>35.568312284730197</v>
      </c>
      <c r="AF115" s="897">
        <v>130.19999999999999</v>
      </c>
      <c r="AG115" s="61">
        <f t="shared" si="148"/>
        <v>24.700000000000017</v>
      </c>
      <c r="AH115" s="199">
        <f t="shared" si="150"/>
        <v>118.97081413210446</v>
      </c>
      <c r="AI115" s="502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83"/>
      <c r="AO115" s="61">
        <f t="shared" si="143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9"/>
        <v>0</v>
      </c>
      <c r="AU115" s="62" t="str">
        <f t="shared" si="125"/>
        <v xml:space="preserve"> </v>
      </c>
      <c r="AV115" s="734"/>
      <c r="AW115" s="61">
        <f t="shared" si="144"/>
        <v>0</v>
      </c>
      <c r="AX115" s="473" t="str">
        <f t="shared" si="123"/>
        <v xml:space="preserve"> </v>
      </c>
      <c r="AY115" s="526">
        <v>26.5</v>
      </c>
      <c r="AZ115" s="493">
        <v>37.6</v>
      </c>
      <c r="BA115" s="493">
        <f t="shared" si="94"/>
        <v>34.300000000000004</v>
      </c>
      <c r="BB115" s="493">
        <v>3.3</v>
      </c>
      <c r="BC115" s="130">
        <v>16.8</v>
      </c>
      <c r="BD115" s="130">
        <f t="shared" si="141"/>
        <v>16.600000000000001</v>
      </c>
      <c r="BE115" s="130">
        <v>0.2</v>
      </c>
      <c r="BF115" s="130">
        <f t="shared" si="129"/>
        <v>-20.8</v>
      </c>
      <c r="BG115" s="130">
        <f t="shared" si="65"/>
        <v>44.680851063829785</v>
      </c>
      <c r="BH115" s="734">
        <v>20.7</v>
      </c>
      <c r="BI115" s="61">
        <f t="shared" si="151"/>
        <v>-3.8999999999999986</v>
      </c>
      <c r="BJ115" s="167">
        <f t="shared" si="157"/>
        <v>81.159420289855078</v>
      </c>
      <c r="BK115" s="2"/>
      <c r="BL115" s="809">
        <f t="shared" si="95"/>
        <v>4</v>
      </c>
      <c r="BM115" s="809">
        <f t="shared" si="96"/>
        <v>4</v>
      </c>
      <c r="BN115" s="799">
        <v>4</v>
      </c>
      <c r="BO115" s="799"/>
      <c r="BP115" s="799"/>
      <c r="BQ115" s="799"/>
    </row>
    <row r="116" spans="1:69" s="228" customFormat="1" ht="21.75" customHeight="1" x14ac:dyDescent="0.25">
      <c r="A116" s="610" t="s">
        <v>206</v>
      </c>
      <c r="B116" s="611" t="s">
        <v>203</v>
      </c>
      <c r="C116" s="439">
        <f>M116+AY116</f>
        <v>0</v>
      </c>
      <c r="D116" s="439">
        <f>N116+AZ116</f>
        <v>28.2</v>
      </c>
      <c r="E116" s="222">
        <f>O116+BC116</f>
        <v>6.6</v>
      </c>
      <c r="F116" s="222">
        <f t="shared" si="156"/>
        <v>6.6</v>
      </c>
      <c r="G116" s="222">
        <f t="shared" si="158"/>
        <v>0</v>
      </c>
      <c r="H116" s="222">
        <f t="shared" si="92"/>
        <v>-21.6</v>
      </c>
      <c r="I116" s="222">
        <f t="shared" si="93"/>
        <v>23.404255319148938</v>
      </c>
      <c r="J116" s="815">
        <f>T116+BH116</f>
        <v>5.6</v>
      </c>
      <c r="K116" s="222">
        <f t="shared" si="119"/>
        <v>1</v>
      </c>
      <c r="L116" s="223">
        <f t="shared" si="136"/>
        <v>117.85714285714286</v>
      </c>
      <c r="M116" s="369">
        <f t="shared" si="153"/>
        <v>0</v>
      </c>
      <c r="N116" s="369">
        <f t="shared" si="154"/>
        <v>28.2</v>
      </c>
      <c r="O116" s="225">
        <f t="shared" si="155"/>
        <v>6.6</v>
      </c>
      <c r="P116" s="225">
        <f t="shared" si="106"/>
        <v>6.6</v>
      </c>
      <c r="Q116" s="225">
        <f t="shared" si="97"/>
        <v>0</v>
      </c>
      <c r="R116" s="225">
        <f t="shared" si="108"/>
        <v>-21.6</v>
      </c>
      <c r="S116" s="225">
        <f t="shared" si="109"/>
        <v>23.404255319148938</v>
      </c>
      <c r="T116" s="815">
        <f t="shared" si="145"/>
        <v>5.6</v>
      </c>
      <c r="U116" s="226">
        <f t="shared" si="146"/>
        <v>1</v>
      </c>
      <c r="V116" s="679">
        <f t="shared" si="147"/>
        <v>117.85714285714286</v>
      </c>
      <c r="W116" s="867"/>
      <c r="X116" s="665">
        <v>28.2</v>
      </c>
      <c r="Y116" s="921">
        <f>X116-Z116</f>
        <v>28.2</v>
      </c>
      <c r="Z116" s="941"/>
      <c r="AA116" s="969">
        <v>6.6</v>
      </c>
      <c r="AB116" s="369">
        <f t="shared" si="98"/>
        <v>6.6</v>
      </c>
      <c r="AC116" s="225"/>
      <c r="AD116" s="225">
        <f t="shared" si="118"/>
        <v>-21.6</v>
      </c>
      <c r="AE116" s="225">
        <f t="shared" si="117"/>
        <v>23.404255319148938</v>
      </c>
      <c r="AF116" s="877">
        <v>5.6</v>
      </c>
      <c r="AG116" s="225">
        <f t="shared" si="148"/>
        <v>1</v>
      </c>
      <c r="AH116" s="227">
        <f t="shared" si="150"/>
        <v>117.85714285714286</v>
      </c>
      <c r="AI116" s="503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74"/>
      <c r="AO116" s="225">
        <f t="shared" si="143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9"/>
        <v>0</v>
      </c>
      <c r="AU116" s="222" t="str">
        <f t="shared" si="125"/>
        <v xml:space="preserve"> </v>
      </c>
      <c r="AV116" s="335"/>
      <c r="AW116" s="225">
        <f t="shared" si="144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809">
        <f t="shared" si="95"/>
        <v>0</v>
      </c>
      <c r="BM116" s="809">
        <f t="shared" si="96"/>
        <v>0</v>
      </c>
      <c r="BN116" s="797"/>
      <c r="BO116" s="797"/>
      <c r="BP116" s="797"/>
      <c r="BQ116" s="797"/>
    </row>
    <row r="117" spans="1:69" s="7" customFormat="1" ht="32.25" customHeight="1" x14ac:dyDescent="0.25">
      <c r="A117" s="608" t="s">
        <v>70</v>
      </c>
      <c r="B117" s="609" t="s">
        <v>69</v>
      </c>
      <c r="C117" s="438">
        <f>M117+AY117-C118</f>
        <v>2427.1999999999998</v>
      </c>
      <c r="D117" s="438">
        <f>N117+AZ117-D118</f>
        <v>2930.5</v>
      </c>
      <c r="E117" s="62">
        <f>O117+BC117-E118</f>
        <v>1207.7</v>
      </c>
      <c r="F117" s="62">
        <f>P117+BD117-F118+BD118</f>
        <v>1137.7</v>
      </c>
      <c r="G117" s="62">
        <f t="shared" si="158"/>
        <v>70.599999999999994</v>
      </c>
      <c r="H117" s="62">
        <f t="shared" si="92"/>
        <v>-1722.8</v>
      </c>
      <c r="I117" s="62">
        <f t="shared" si="93"/>
        <v>41.211397372462038</v>
      </c>
      <c r="J117" s="826">
        <f>T117+BH117-J118</f>
        <v>998.7</v>
      </c>
      <c r="K117" s="62">
        <f t="shared" si="119"/>
        <v>209</v>
      </c>
      <c r="L117" s="168">
        <f t="shared" si="136"/>
        <v>120.92720536697708</v>
      </c>
      <c r="M117" s="368">
        <f t="shared" si="153"/>
        <v>643.29999999999995</v>
      </c>
      <c r="N117" s="368">
        <f t="shared" si="154"/>
        <v>548.5</v>
      </c>
      <c r="O117" s="61">
        <f t="shared" si="155"/>
        <v>177.9</v>
      </c>
      <c r="P117" s="61">
        <f t="shared" si="106"/>
        <v>163.4</v>
      </c>
      <c r="Q117" s="61">
        <f t="shared" si="97"/>
        <v>14.5</v>
      </c>
      <c r="R117" s="61">
        <f t="shared" si="108"/>
        <v>-370.6</v>
      </c>
      <c r="S117" s="61">
        <f t="shared" si="109"/>
        <v>32.433910665451229</v>
      </c>
      <c r="T117" s="826">
        <f>AF117+AN117+AV117</f>
        <v>175.2</v>
      </c>
      <c r="U117" s="90">
        <f t="shared" si="146"/>
        <v>2.7000000000000171</v>
      </c>
      <c r="V117" s="678">
        <f t="shared" si="147"/>
        <v>101.54109589041096</v>
      </c>
      <c r="W117" s="866">
        <v>643.29999999999995</v>
      </c>
      <c r="X117" s="515">
        <v>548.5</v>
      </c>
      <c r="Y117" s="981">
        <f t="shared" si="127"/>
        <v>446.5</v>
      </c>
      <c r="Z117" s="940">
        <v>102</v>
      </c>
      <c r="AA117" s="970">
        <v>177.9</v>
      </c>
      <c r="AB117" s="368">
        <f t="shared" si="98"/>
        <v>163.4</v>
      </c>
      <c r="AC117" s="61">
        <v>14.5</v>
      </c>
      <c r="AD117" s="61">
        <f t="shared" si="118"/>
        <v>-370.6</v>
      </c>
      <c r="AE117" s="61">
        <f t="shared" si="117"/>
        <v>32.433910665451229</v>
      </c>
      <c r="AF117" s="897">
        <v>175.2</v>
      </c>
      <c r="AG117" s="61">
        <f t="shared" si="148"/>
        <v>2.7000000000000171</v>
      </c>
      <c r="AH117" s="199">
        <f t="shared" si="150"/>
        <v>101.54109589041096</v>
      </c>
      <c r="AI117" s="502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83"/>
      <c r="AO117" s="61">
        <f t="shared" si="143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9"/>
        <v>0</v>
      </c>
      <c r="AU117" s="62" t="str">
        <f t="shared" si="125"/>
        <v xml:space="preserve"> </v>
      </c>
      <c r="AV117" s="734"/>
      <c r="AW117" s="61">
        <f t="shared" si="144"/>
        <v>0</v>
      </c>
      <c r="AX117" s="473" t="str">
        <f t="shared" si="123"/>
        <v xml:space="preserve"> </v>
      </c>
      <c r="AY117" s="526">
        <v>1785.7</v>
      </c>
      <c r="AZ117" s="493">
        <v>2733.8</v>
      </c>
      <c r="BA117" s="493">
        <f t="shared" si="94"/>
        <v>2548.4</v>
      </c>
      <c r="BB117" s="493">
        <v>185.4</v>
      </c>
      <c r="BC117" s="130">
        <v>1152.7</v>
      </c>
      <c r="BD117" s="130">
        <f t="shared" si="141"/>
        <v>1096.6000000000001</v>
      </c>
      <c r="BE117" s="130">
        <v>56.1</v>
      </c>
      <c r="BF117" s="133">
        <f t="shared" si="129"/>
        <v>-1581.1000000000001</v>
      </c>
      <c r="BG117" s="130">
        <f t="shared" si="65"/>
        <v>42.16475235935328</v>
      </c>
      <c r="BH117" s="734">
        <v>942.5</v>
      </c>
      <c r="BI117" s="61">
        <f t="shared" si="151"/>
        <v>210.20000000000005</v>
      </c>
      <c r="BJ117" s="167">
        <f t="shared" si="157"/>
        <v>122.30238726790452</v>
      </c>
      <c r="BK117" s="2"/>
      <c r="BL117" s="809">
        <f t="shared" si="95"/>
        <v>6.6</v>
      </c>
      <c r="BM117" s="809">
        <f t="shared" si="96"/>
        <v>0</v>
      </c>
      <c r="BN117" s="799"/>
      <c r="BO117" s="799"/>
      <c r="BP117" s="799"/>
      <c r="BQ117" s="753">
        <v>6.6</v>
      </c>
    </row>
    <row r="118" spans="1:69" s="228" customFormat="1" ht="21.75" customHeight="1" x14ac:dyDescent="0.25">
      <c r="A118" s="610" t="s">
        <v>206</v>
      </c>
      <c r="B118" s="611" t="s">
        <v>203</v>
      </c>
      <c r="C118" s="439">
        <f>M118+AY118</f>
        <v>1.8</v>
      </c>
      <c r="D118" s="439">
        <f>N118+AZ118</f>
        <v>351.8</v>
      </c>
      <c r="E118" s="222">
        <f>O118+BC118</f>
        <v>122.89999999999999</v>
      </c>
      <c r="F118" s="222">
        <f t="shared" si="156"/>
        <v>122.89999999999999</v>
      </c>
      <c r="G118" s="222">
        <f t="shared" si="158"/>
        <v>0</v>
      </c>
      <c r="H118" s="222">
        <f t="shared" si="92"/>
        <v>-228.90000000000003</v>
      </c>
      <c r="I118" s="222">
        <f t="shared" si="93"/>
        <v>34.934621944286519</v>
      </c>
      <c r="J118" s="815">
        <f>T118+BH118</f>
        <v>119</v>
      </c>
      <c r="K118" s="222">
        <f t="shared" si="119"/>
        <v>3.8999999999999915</v>
      </c>
      <c r="L118" s="223">
        <f t="shared" si="136"/>
        <v>103.27731092436974</v>
      </c>
      <c r="M118" s="503">
        <f t="shared" si="153"/>
        <v>0</v>
      </c>
      <c r="N118" s="503">
        <f t="shared" si="154"/>
        <v>345</v>
      </c>
      <c r="O118" s="225">
        <f t="shared" si="155"/>
        <v>122.3</v>
      </c>
      <c r="P118" s="225">
        <f t="shared" si="106"/>
        <v>122.3</v>
      </c>
      <c r="Q118" s="225">
        <f t="shared" si="97"/>
        <v>0</v>
      </c>
      <c r="R118" s="225">
        <f t="shared" si="108"/>
        <v>-222.7</v>
      </c>
      <c r="S118" s="225">
        <f t="shared" si="109"/>
        <v>35.449275362318836</v>
      </c>
      <c r="T118" s="815">
        <f t="shared" si="145"/>
        <v>117.2</v>
      </c>
      <c r="U118" s="226">
        <f t="shared" si="146"/>
        <v>5.0999999999999943</v>
      </c>
      <c r="V118" s="679">
        <f t="shared" si="147"/>
        <v>104.35153583617746</v>
      </c>
      <c r="W118" s="869"/>
      <c r="X118" s="666">
        <v>345</v>
      </c>
      <c r="Y118" s="921">
        <f>X118-Z118</f>
        <v>345</v>
      </c>
      <c r="Z118" s="943"/>
      <c r="AA118" s="972">
        <v>122.3</v>
      </c>
      <c r="AB118" s="413">
        <f t="shared" si="98"/>
        <v>122.3</v>
      </c>
      <c r="AC118" s="225"/>
      <c r="AD118" s="225">
        <f t="shared" si="118"/>
        <v>-222.7</v>
      </c>
      <c r="AE118" s="225">
        <f t="shared" si="117"/>
        <v>35.449275362318836</v>
      </c>
      <c r="AF118" s="877">
        <v>117.2</v>
      </c>
      <c r="AG118" s="225">
        <f t="shared" si="148"/>
        <v>5.0999999999999943</v>
      </c>
      <c r="AH118" s="227">
        <f t="shared" si="150"/>
        <v>104.35153583617746</v>
      </c>
      <c r="AI118" s="503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74"/>
      <c r="AO118" s="225">
        <f t="shared" si="143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9"/>
        <v>0</v>
      </c>
      <c r="AU118" s="222" t="str">
        <f t="shared" si="125"/>
        <v xml:space="preserve"> </v>
      </c>
      <c r="AV118" s="335"/>
      <c r="AW118" s="225">
        <f t="shared" si="144"/>
        <v>0</v>
      </c>
      <c r="AX118" s="474" t="str">
        <f t="shared" si="123"/>
        <v xml:space="preserve"> </v>
      </c>
      <c r="AY118" s="527">
        <v>1.8</v>
      </c>
      <c r="AZ118" s="833">
        <v>6.8</v>
      </c>
      <c r="BA118" s="833">
        <f t="shared" si="94"/>
        <v>6.8</v>
      </c>
      <c r="BB118" s="833"/>
      <c r="BC118" s="225">
        <v>0.6</v>
      </c>
      <c r="BD118" s="842">
        <f t="shared" si="141"/>
        <v>0.6</v>
      </c>
      <c r="BE118" s="225"/>
      <c r="BF118" s="222">
        <f t="shared" si="129"/>
        <v>-6.2</v>
      </c>
      <c r="BG118" s="225">
        <f t="shared" si="65"/>
        <v>8.8235294117647065</v>
      </c>
      <c r="BH118" s="335">
        <v>1.8</v>
      </c>
      <c r="BI118" s="61">
        <f t="shared" si="151"/>
        <v>-1.2000000000000002</v>
      </c>
      <c r="BJ118" s="167">
        <f t="shared" si="157"/>
        <v>33.333333333333329</v>
      </c>
      <c r="BK118" s="2"/>
      <c r="BL118" s="809">
        <f t="shared" si="95"/>
        <v>0</v>
      </c>
      <c r="BM118" s="809">
        <f t="shared" si="96"/>
        <v>0</v>
      </c>
      <c r="BN118" s="797"/>
      <c r="BO118" s="797"/>
      <c r="BP118" s="797"/>
      <c r="BQ118" s="797"/>
    </row>
    <row r="119" spans="1:69" s="7" customFormat="1" ht="23.25" customHeight="1" x14ac:dyDescent="0.25">
      <c r="A119" s="608" t="s">
        <v>71</v>
      </c>
      <c r="B119" s="609" t="s">
        <v>72</v>
      </c>
      <c r="C119" s="438">
        <f>M119+AY119-C120</f>
        <v>8066.3</v>
      </c>
      <c r="D119" s="438">
        <f>N119+AZ119-D120</f>
        <v>13661.7</v>
      </c>
      <c r="E119" s="62">
        <f>O119+BC119-E120</f>
        <v>9641.2999999999993</v>
      </c>
      <c r="F119" s="62">
        <f>P119+BD119-F120</f>
        <v>9136.9</v>
      </c>
      <c r="G119" s="62">
        <f t="shared" si="158"/>
        <v>504.4</v>
      </c>
      <c r="H119" s="62">
        <f t="shared" si="92"/>
        <v>-4020.4000000000015</v>
      </c>
      <c r="I119" s="62">
        <f t="shared" si="93"/>
        <v>70.571744365635297</v>
      </c>
      <c r="J119" s="826">
        <f>T119+BH119-J120</f>
        <v>6745.5</v>
      </c>
      <c r="K119" s="62">
        <f t="shared" si="119"/>
        <v>2895.7999999999993</v>
      </c>
      <c r="L119" s="168">
        <f t="shared" si="136"/>
        <v>142.92936031428357</v>
      </c>
      <c r="M119" s="502">
        <v>7901.8</v>
      </c>
      <c r="N119" s="502">
        <f>X119+AJ119+AR119-N121</f>
        <v>13418.900000000001</v>
      </c>
      <c r="O119" s="61">
        <f>AA119+AK119+AS119-O121</f>
        <v>9553.4</v>
      </c>
      <c r="P119" s="61">
        <f>AB119+AK119+AS119-P121</f>
        <v>9049.4</v>
      </c>
      <c r="Q119" s="61">
        <f t="shared" si="97"/>
        <v>504</v>
      </c>
      <c r="R119" s="61">
        <f t="shared" si="108"/>
        <v>-3865.5000000000018</v>
      </c>
      <c r="S119" s="61">
        <f t="shared" si="109"/>
        <v>71.193614975892203</v>
      </c>
      <c r="T119" s="826">
        <f>AF119+AV119-T121</f>
        <v>6646.8</v>
      </c>
      <c r="U119" s="90">
        <f t="shared" si="146"/>
        <v>2906.5999999999995</v>
      </c>
      <c r="V119" s="678">
        <f t="shared" si="147"/>
        <v>143.72931335379431</v>
      </c>
      <c r="W119" s="866">
        <v>7901.8</v>
      </c>
      <c r="X119" s="515">
        <v>7909.8</v>
      </c>
      <c r="Y119" s="981">
        <f t="shared" si="127"/>
        <v>7133.1</v>
      </c>
      <c r="Z119" s="940">
        <v>776.7</v>
      </c>
      <c r="AA119" s="970">
        <v>5177.1000000000004</v>
      </c>
      <c r="AB119" s="368">
        <f t="shared" si="98"/>
        <v>4673.1000000000004</v>
      </c>
      <c r="AC119" s="61">
        <v>504</v>
      </c>
      <c r="AD119" s="61">
        <f t="shared" si="118"/>
        <v>-2732.7</v>
      </c>
      <c r="AE119" s="61">
        <f t="shared" si="117"/>
        <v>65.451718121823561</v>
      </c>
      <c r="AF119" s="897">
        <v>2944.5</v>
      </c>
      <c r="AG119" s="61">
        <f t="shared" si="148"/>
        <v>2232.6000000000004</v>
      </c>
      <c r="AH119" s="199">
        <f t="shared" si="150"/>
        <v>175.8227203260316</v>
      </c>
      <c r="AI119" s="502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83"/>
      <c r="AO119" s="61">
        <f t="shared" si="143"/>
        <v>0</v>
      </c>
      <c r="AP119" s="198" t="str">
        <f t="shared" si="124"/>
        <v xml:space="preserve"> </v>
      </c>
      <c r="AQ119" s="163">
        <v>11344.1</v>
      </c>
      <c r="AR119" s="368">
        <v>11344.1</v>
      </c>
      <c r="AS119" s="61">
        <v>8266.2999999999993</v>
      </c>
      <c r="AT119" s="61">
        <f t="shared" si="149"/>
        <v>-3077.8000000000011</v>
      </c>
      <c r="AU119" s="62">
        <f t="shared" si="125"/>
        <v>72.868715896369025</v>
      </c>
      <c r="AV119" s="734">
        <v>5813.1</v>
      </c>
      <c r="AW119" s="61">
        <f t="shared" si="144"/>
        <v>2453.1999999999989</v>
      </c>
      <c r="AX119" s="473">
        <f t="shared" si="123"/>
        <v>142.20123514131873</v>
      </c>
      <c r="AY119" s="526">
        <v>164.5</v>
      </c>
      <c r="AZ119" s="493">
        <v>242.8</v>
      </c>
      <c r="BA119" s="493">
        <f t="shared" si="94"/>
        <v>242.4</v>
      </c>
      <c r="BB119" s="493">
        <v>0.4</v>
      </c>
      <c r="BC119" s="130">
        <v>87.9</v>
      </c>
      <c r="BD119" s="130">
        <f t="shared" si="141"/>
        <v>87.5</v>
      </c>
      <c r="BE119" s="130">
        <v>0.4</v>
      </c>
      <c r="BF119" s="133">
        <f t="shared" si="129"/>
        <v>-154.9</v>
      </c>
      <c r="BG119" s="130">
        <f t="shared" si="65"/>
        <v>36.202635914332788</v>
      </c>
      <c r="BH119" s="734">
        <v>98.7</v>
      </c>
      <c r="BI119" s="61">
        <f t="shared" si="151"/>
        <v>-10.799999999999997</v>
      </c>
      <c r="BJ119" s="167">
        <f t="shared" si="157"/>
        <v>89.057750759878417</v>
      </c>
      <c r="BK119" s="2"/>
      <c r="BL119" s="809">
        <f t="shared" si="95"/>
        <v>354.29999999999995</v>
      </c>
      <c r="BM119" s="809">
        <f t="shared" si="96"/>
        <v>353.59999999999997</v>
      </c>
      <c r="BN119" s="799">
        <v>72.2</v>
      </c>
      <c r="BO119" s="799"/>
      <c r="BP119" s="799">
        <v>281.39999999999998</v>
      </c>
      <c r="BQ119" s="799">
        <v>0.7</v>
      </c>
    </row>
    <row r="120" spans="1:69" s="228" customFormat="1" ht="21.75" customHeight="1" x14ac:dyDescent="0.25">
      <c r="A120" s="610" t="s">
        <v>206</v>
      </c>
      <c r="B120" s="611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2"/>
        <v>0</v>
      </c>
      <c r="I120" s="222" t="str">
        <f t="shared" si="93"/>
        <v xml:space="preserve"> </v>
      </c>
      <c r="J120" s="815">
        <f>T120+BH120</f>
        <v>0</v>
      </c>
      <c r="K120" s="222">
        <f t="shared" si="119"/>
        <v>0</v>
      </c>
      <c r="L120" s="223" t="str">
        <f t="shared" si="136"/>
        <v xml:space="preserve"> </v>
      </c>
      <c r="M120" s="503">
        <f t="shared" ref="M120:N125" si="159">W120+AI120+AQ120</f>
        <v>0</v>
      </c>
      <c r="N120" s="503">
        <f t="shared" si="159"/>
        <v>0</v>
      </c>
      <c r="O120" s="225">
        <f t="shared" ref="O120:O125" si="160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5">
        <f t="shared" si="145"/>
        <v>0</v>
      </c>
      <c r="U120" s="226">
        <f t="shared" si="146"/>
        <v>0</v>
      </c>
      <c r="V120" s="679" t="str">
        <f t="shared" si="147"/>
        <v xml:space="preserve"> </v>
      </c>
      <c r="W120" s="868"/>
      <c r="X120" s="516"/>
      <c r="Y120" s="28"/>
      <c r="Z120" s="942"/>
      <c r="AA120" s="971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2"/>
      <c r="AG120" s="225">
        <f t="shared" si="148"/>
        <v>0</v>
      </c>
      <c r="AH120" s="227" t="str">
        <f t="shared" si="150"/>
        <v xml:space="preserve"> </v>
      </c>
      <c r="AI120" s="503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74"/>
      <c r="AO120" s="225">
        <f t="shared" si="143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9"/>
        <v>0</v>
      </c>
      <c r="AU120" s="222" t="str">
        <f t="shared" si="125"/>
        <v xml:space="preserve"> </v>
      </c>
      <c r="AV120" s="335"/>
      <c r="AW120" s="225">
        <f t="shared" si="144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809">
        <f t="shared" si="95"/>
        <v>0</v>
      </c>
      <c r="BM120" s="809">
        <f t="shared" si="96"/>
        <v>0</v>
      </c>
      <c r="BN120" s="797"/>
      <c r="BO120" s="797"/>
      <c r="BP120" s="797"/>
      <c r="BQ120" s="797"/>
    </row>
    <row r="121" spans="1:69" s="228" customFormat="1" ht="21.75" customHeight="1" x14ac:dyDescent="0.25">
      <c r="A121" s="610" t="s">
        <v>205</v>
      </c>
      <c r="B121" s="611" t="s">
        <v>204</v>
      </c>
      <c r="C121" s="439">
        <f>M121+AY121</f>
        <v>5835</v>
      </c>
      <c r="D121" s="439">
        <f>N121+AZ121</f>
        <v>5835</v>
      </c>
      <c r="E121" s="222">
        <f>O121+BC121</f>
        <v>3890</v>
      </c>
      <c r="F121" s="222">
        <f t="shared" si="156"/>
        <v>3890</v>
      </c>
      <c r="G121" s="222">
        <f t="shared" si="158"/>
        <v>0</v>
      </c>
      <c r="H121" s="222">
        <f t="shared" si="92"/>
        <v>-1945</v>
      </c>
      <c r="I121" s="222">
        <f t="shared" si="93"/>
        <v>66.666666666666657</v>
      </c>
      <c r="J121" s="815">
        <f>T121+BH121</f>
        <v>2110.8000000000002</v>
      </c>
      <c r="K121" s="222">
        <f t="shared" si="119"/>
        <v>1779.1999999999998</v>
      </c>
      <c r="L121" s="223">
        <f t="shared" si="136"/>
        <v>184.29031646768996</v>
      </c>
      <c r="M121" s="503">
        <f t="shared" si="159"/>
        <v>5835</v>
      </c>
      <c r="N121" s="503">
        <f t="shared" si="159"/>
        <v>5835</v>
      </c>
      <c r="O121" s="225">
        <f t="shared" si="160"/>
        <v>3890</v>
      </c>
      <c r="P121" s="225">
        <f t="shared" si="106"/>
        <v>3890</v>
      </c>
      <c r="Q121" s="225">
        <f t="shared" si="97"/>
        <v>0</v>
      </c>
      <c r="R121" s="225">
        <f t="shared" si="108"/>
        <v>-1945</v>
      </c>
      <c r="S121" s="225">
        <f t="shared" si="109"/>
        <v>66.666666666666657</v>
      </c>
      <c r="T121" s="815">
        <f>AF121+AN121+AV121</f>
        <v>2110.8000000000002</v>
      </c>
      <c r="U121" s="226">
        <f>O121-T121</f>
        <v>1779.1999999999998</v>
      </c>
      <c r="V121" s="679">
        <f>IF(T121&lt;&gt;0,IF(O121/T121*100&lt;0,"&lt;0",IF(O121/T121*100&gt;200,"&gt;200",O121/T121*100))," ")</f>
        <v>184.29031646768996</v>
      </c>
      <c r="W121" s="867">
        <v>5835</v>
      </c>
      <c r="X121" s="665">
        <v>5835</v>
      </c>
      <c r="Y121" s="921">
        <f t="shared" ref="Y121:Y129" si="161">X121-Z121</f>
        <v>5835</v>
      </c>
      <c r="Z121" s="941"/>
      <c r="AA121" s="972">
        <v>3890</v>
      </c>
      <c r="AB121" s="369">
        <f t="shared" si="98"/>
        <v>3890</v>
      </c>
      <c r="AC121" s="225"/>
      <c r="AD121" s="225">
        <f t="shared" si="118"/>
        <v>-1945</v>
      </c>
      <c r="AE121" s="225">
        <f t="shared" si="117"/>
        <v>66.666666666666657</v>
      </c>
      <c r="AF121" s="877">
        <v>2110.8000000000002</v>
      </c>
      <c r="AG121" s="225">
        <f>AA121-AF121</f>
        <v>1779.1999999999998</v>
      </c>
      <c r="AH121" s="227">
        <f>IF(AF121&lt;&gt;0,IF(AA121/AF121*100&lt;0,"&lt;0",IF(AA121/AF121*100&gt;200,"&gt;200",AA121/AF121*100))," ")</f>
        <v>184.29031646768996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4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9">
        <f t="shared" si="95"/>
        <v>50</v>
      </c>
      <c r="BM121" s="809">
        <f t="shared" si="96"/>
        <v>50</v>
      </c>
      <c r="BN121" s="799">
        <v>50</v>
      </c>
      <c r="BO121" s="799"/>
      <c r="BP121" s="799"/>
      <c r="BQ121" s="799"/>
    </row>
    <row r="122" spans="1:69" s="7" customFormat="1" ht="21" customHeight="1" x14ac:dyDescent="0.25">
      <c r="A122" s="608" t="s">
        <v>74</v>
      </c>
      <c r="B122" s="609" t="s">
        <v>73</v>
      </c>
      <c r="C122" s="438">
        <f>M122+AY122-C123</f>
        <v>2034.1</v>
      </c>
      <c r="D122" s="438">
        <f>N122+AZ122-D123</f>
        <v>2186.3000000000002</v>
      </c>
      <c r="E122" s="62">
        <f>O122+BC122-E123</f>
        <v>1257.3</v>
      </c>
      <c r="F122" s="62">
        <f>P122+BD122-F123+BD123</f>
        <v>1254.8999999999999</v>
      </c>
      <c r="G122" s="62">
        <f t="shared" si="158"/>
        <v>2.4</v>
      </c>
      <c r="H122" s="62">
        <f t="shared" si="92"/>
        <v>-929.00000000000023</v>
      </c>
      <c r="I122" s="62">
        <f t="shared" si="93"/>
        <v>57.508118739422763</v>
      </c>
      <c r="J122" s="826">
        <f>T122+BH122-J123</f>
        <v>1154.1000000000001</v>
      </c>
      <c r="K122" s="62">
        <f t="shared" si="119"/>
        <v>103.19999999999982</v>
      </c>
      <c r="L122" s="168">
        <f t="shared" si="136"/>
        <v>108.94203275279438</v>
      </c>
      <c r="M122" s="502">
        <f t="shared" si="159"/>
        <v>941.9</v>
      </c>
      <c r="N122" s="502">
        <f t="shared" si="159"/>
        <v>944.3</v>
      </c>
      <c r="O122" s="61">
        <f t="shared" si="160"/>
        <v>581.79999999999995</v>
      </c>
      <c r="P122" s="61">
        <f t="shared" si="106"/>
        <v>581.79999999999995</v>
      </c>
      <c r="Q122" s="61">
        <f t="shared" si="97"/>
        <v>0</v>
      </c>
      <c r="R122" s="61">
        <f t="shared" si="108"/>
        <v>-362.5</v>
      </c>
      <c r="S122" s="61">
        <f t="shared" si="109"/>
        <v>61.611775918669906</v>
      </c>
      <c r="T122" s="826">
        <f>AF122</f>
        <v>567.1</v>
      </c>
      <c r="U122" s="90">
        <f t="shared" si="146"/>
        <v>14.699999999999932</v>
      </c>
      <c r="V122" s="678">
        <f t="shared" si="147"/>
        <v>102.59213542585081</v>
      </c>
      <c r="W122" s="866">
        <v>941.9</v>
      </c>
      <c r="X122" s="515">
        <v>944.3</v>
      </c>
      <c r="Y122" s="981">
        <f t="shared" si="161"/>
        <v>923.09999999999991</v>
      </c>
      <c r="Z122" s="940">
        <v>21.2</v>
      </c>
      <c r="AA122" s="970">
        <v>581.79999999999995</v>
      </c>
      <c r="AB122" s="368">
        <f t="shared" si="98"/>
        <v>581.79999999999995</v>
      </c>
      <c r="AC122" s="61"/>
      <c r="AD122" s="61">
        <f t="shared" si="118"/>
        <v>-362.5</v>
      </c>
      <c r="AE122" s="61">
        <f t="shared" si="117"/>
        <v>61.611775918669906</v>
      </c>
      <c r="AF122" s="897">
        <v>567.1</v>
      </c>
      <c r="AG122" s="61">
        <f t="shared" si="148"/>
        <v>14.699999999999932</v>
      </c>
      <c r="AH122" s="199">
        <f t="shared" si="150"/>
        <v>102.59213542585081</v>
      </c>
      <c r="AI122" s="502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83"/>
      <c r="AO122" s="61">
        <f t="shared" si="143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9"/>
        <v>0</v>
      </c>
      <c r="AU122" s="62" t="str">
        <f t="shared" si="125"/>
        <v xml:space="preserve"> </v>
      </c>
      <c r="AV122" s="734"/>
      <c r="AW122" s="61">
        <f t="shared" si="144"/>
        <v>0</v>
      </c>
      <c r="AX122" s="473" t="str">
        <f t="shared" si="123"/>
        <v xml:space="preserve"> </v>
      </c>
      <c r="AY122" s="526">
        <v>1329.8</v>
      </c>
      <c r="AZ122" s="493">
        <v>1480.5</v>
      </c>
      <c r="BA122" s="493">
        <f t="shared" si="94"/>
        <v>1472.1</v>
      </c>
      <c r="BB122" s="493">
        <v>8.4</v>
      </c>
      <c r="BC122" s="130">
        <v>840.7</v>
      </c>
      <c r="BD122" s="130">
        <f t="shared" si="141"/>
        <v>838.30000000000007</v>
      </c>
      <c r="BE122" s="130">
        <v>2.4</v>
      </c>
      <c r="BF122" s="133">
        <f t="shared" si="129"/>
        <v>-639.79999999999995</v>
      </c>
      <c r="BG122" s="130">
        <f t="shared" si="65"/>
        <v>56.784869976359346</v>
      </c>
      <c r="BH122" s="734">
        <v>732.2</v>
      </c>
      <c r="BI122" s="61">
        <f t="shared" si="151"/>
        <v>108.5</v>
      </c>
      <c r="BJ122" s="167">
        <f t="shared" si="157"/>
        <v>114.81835564053537</v>
      </c>
      <c r="BK122" s="2"/>
      <c r="BL122" s="809">
        <f t="shared" si="95"/>
        <v>53.199999999999996</v>
      </c>
      <c r="BM122" s="809">
        <f t="shared" si="96"/>
        <v>32.299999999999997</v>
      </c>
      <c r="BN122" s="751">
        <v>32.299999999999997</v>
      </c>
      <c r="BO122" s="797"/>
      <c r="BP122" s="797"/>
      <c r="BQ122" s="797">
        <v>20.9</v>
      </c>
    </row>
    <row r="123" spans="1:69" s="228" customFormat="1" ht="21.75" customHeight="1" x14ac:dyDescent="0.25">
      <c r="A123" s="610" t="s">
        <v>206</v>
      </c>
      <c r="B123" s="611" t="s">
        <v>203</v>
      </c>
      <c r="C123" s="439">
        <f>M123+AY123</f>
        <v>237.6</v>
      </c>
      <c r="D123" s="439">
        <f>N123+AZ123</f>
        <v>238.5</v>
      </c>
      <c r="E123" s="222">
        <f>O123+BC123</f>
        <v>165.2</v>
      </c>
      <c r="F123" s="222">
        <f t="shared" si="156"/>
        <v>165.2</v>
      </c>
      <c r="G123" s="222">
        <f t="shared" si="158"/>
        <v>0</v>
      </c>
      <c r="H123" s="222">
        <f t="shared" si="92"/>
        <v>-73.300000000000011</v>
      </c>
      <c r="I123" s="222">
        <f t="shared" si="93"/>
        <v>69.266247379454924</v>
      </c>
      <c r="J123" s="815">
        <f>T123+BH123</f>
        <v>145.19999999999999</v>
      </c>
      <c r="K123" s="222">
        <f t="shared" si="119"/>
        <v>20</v>
      </c>
      <c r="L123" s="223">
        <f t="shared" si="136"/>
        <v>113.7741046831956</v>
      </c>
      <c r="M123" s="503">
        <f t="shared" si="159"/>
        <v>237.6</v>
      </c>
      <c r="N123" s="503">
        <f t="shared" si="159"/>
        <v>238.5</v>
      </c>
      <c r="O123" s="225">
        <f t="shared" si="160"/>
        <v>165.2</v>
      </c>
      <c r="P123" s="225">
        <f t="shared" si="106"/>
        <v>165.2</v>
      </c>
      <c r="Q123" s="225">
        <f t="shared" si="97"/>
        <v>0</v>
      </c>
      <c r="R123" s="225">
        <f t="shared" si="108"/>
        <v>-73.300000000000011</v>
      </c>
      <c r="S123" s="225">
        <f t="shared" si="109"/>
        <v>69.266247379454924</v>
      </c>
      <c r="T123" s="815">
        <f t="shared" si="145"/>
        <v>145.19999999999999</v>
      </c>
      <c r="U123" s="226">
        <f t="shared" si="146"/>
        <v>20</v>
      </c>
      <c r="V123" s="679">
        <f t="shared" si="147"/>
        <v>113.7741046831956</v>
      </c>
      <c r="W123" s="867">
        <v>237.6</v>
      </c>
      <c r="X123" s="665">
        <v>238.5</v>
      </c>
      <c r="Y123" s="921">
        <f t="shared" si="161"/>
        <v>238.5</v>
      </c>
      <c r="Z123" s="941"/>
      <c r="AA123" s="969">
        <v>165.2</v>
      </c>
      <c r="AB123" s="369">
        <f t="shared" si="98"/>
        <v>165.2</v>
      </c>
      <c r="AC123" s="225"/>
      <c r="AD123" s="225">
        <f t="shared" si="118"/>
        <v>-73.300000000000011</v>
      </c>
      <c r="AE123" s="225">
        <f t="shared" si="117"/>
        <v>69.266247379454924</v>
      </c>
      <c r="AF123" s="877">
        <v>145.19999999999999</v>
      </c>
      <c r="AG123" s="225">
        <f t="shared" si="148"/>
        <v>20</v>
      </c>
      <c r="AH123" s="227">
        <f t="shared" si="150"/>
        <v>113.7741046831956</v>
      </c>
      <c r="AI123" s="503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74"/>
      <c r="AO123" s="225">
        <f t="shared" si="143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9"/>
        <v>0</v>
      </c>
      <c r="AU123" s="222" t="str">
        <f t="shared" si="125"/>
        <v xml:space="preserve"> </v>
      </c>
      <c r="AV123" s="335"/>
      <c r="AW123" s="225">
        <f t="shared" si="144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1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809">
        <f t="shared" si="95"/>
        <v>7.2</v>
      </c>
      <c r="BM123" s="809">
        <f t="shared" si="96"/>
        <v>7.2</v>
      </c>
      <c r="BN123" s="799">
        <v>7.2</v>
      </c>
      <c r="BO123" s="799"/>
      <c r="BP123" s="799"/>
      <c r="BQ123" s="799"/>
    </row>
    <row r="124" spans="1:69" s="7" customFormat="1" ht="23.25" customHeight="1" x14ac:dyDescent="0.25">
      <c r="A124" s="608" t="s">
        <v>76</v>
      </c>
      <c r="B124" s="609" t="s">
        <v>75</v>
      </c>
      <c r="C124" s="438">
        <f>M124+AY124-C125</f>
        <v>23439.199999999997</v>
      </c>
      <c r="D124" s="438">
        <f>N124+AZ124-D125</f>
        <v>13891.8</v>
      </c>
      <c r="E124" s="62">
        <f>O124+BC124-E125</f>
        <v>9263</v>
      </c>
      <c r="F124" s="62">
        <f>P124+BD124-F125+BD125</f>
        <v>9137.1000000000022</v>
      </c>
      <c r="G124" s="62">
        <f t="shared" si="158"/>
        <v>132.1</v>
      </c>
      <c r="H124" s="62">
        <f t="shared" si="92"/>
        <v>-4628.7999999999993</v>
      </c>
      <c r="I124" s="62">
        <f t="shared" si="93"/>
        <v>66.679623950819916</v>
      </c>
      <c r="J124" s="826">
        <f>T124+BH124-J125</f>
        <v>8388.9000000000015</v>
      </c>
      <c r="K124" s="62">
        <f t="shared" si="119"/>
        <v>874.09999999999854</v>
      </c>
      <c r="L124" s="168">
        <f t="shared" si="136"/>
        <v>110.41972129838236</v>
      </c>
      <c r="M124" s="502">
        <f t="shared" si="159"/>
        <v>12625.8</v>
      </c>
      <c r="N124" s="502">
        <f t="shared" si="159"/>
        <v>12631</v>
      </c>
      <c r="O124" s="61">
        <f t="shared" si="160"/>
        <v>8808.6</v>
      </c>
      <c r="P124" s="61">
        <f t="shared" si="106"/>
        <v>8686.4</v>
      </c>
      <c r="Q124" s="61">
        <f t="shared" si="97"/>
        <v>122.2</v>
      </c>
      <c r="R124" s="61">
        <f t="shared" si="108"/>
        <v>-3822.3999999999996</v>
      </c>
      <c r="S124" s="61">
        <f t="shared" si="109"/>
        <v>69.737946322539784</v>
      </c>
      <c r="T124" s="826">
        <f>AF124</f>
        <v>7978.4</v>
      </c>
      <c r="U124" s="90">
        <f t="shared" si="146"/>
        <v>830.20000000000073</v>
      </c>
      <c r="V124" s="678">
        <f t="shared" si="147"/>
        <v>110.40559510678834</v>
      </c>
      <c r="W124" s="866">
        <v>12625.8</v>
      </c>
      <c r="X124" s="515">
        <v>12631</v>
      </c>
      <c r="Y124" s="981">
        <f t="shared" si="161"/>
        <v>12395.4</v>
      </c>
      <c r="Z124" s="940">
        <v>235.6</v>
      </c>
      <c r="AA124" s="970">
        <v>8808.6</v>
      </c>
      <c r="AB124" s="368">
        <f t="shared" si="98"/>
        <v>8686.4</v>
      </c>
      <c r="AC124" s="61">
        <v>122.2</v>
      </c>
      <c r="AD124" s="61">
        <f t="shared" si="118"/>
        <v>-3822.3999999999996</v>
      </c>
      <c r="AE124" s="61">
        <f t="shared" si="117"/>
        <v>69.737946322539784</v>
      </c>
      <c r="AF124" s="897">
        <v>7978.4</v>
      </c>
      <c r="AG124" s="61">
        <f t="shared" si="148"/>
        <v>830.20000000000073</v>
      </c>
      <c r="AH124" s="199">
        <f t="shared" si="150"/>
        <v>110.40559510678834</v>
      </c>
      <c r="AI124" s="502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83"/>
      <c r="AO124" s="61">
        <f t="shared" si="143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9"/>
        <v>0</v>
      </c>
      <c r="AU124" s="62" t="str">
        <f t="shared" si="125"/>
        <v xml:space="preserve"> </v>
      </c>
      <c r="AV124" s="734"/>
      <c r="AW124" s="61">
        <f t="shared" si="144"/>
        <v>0</v>
      </c>
      <c r="AX124" s="473" t="str">
        <f t="shared" si="123"/>
        <v xml:space="preserve"> </v>
      </c>
      <c r="AY124" s="526">
        <v>10813.4</v>
      </c>
      <c r="AZ124" s="493">
        <v>11153.8</v>
      </c>
      <c r="BA124" s="493">
        <f t="shared" si="94"/>
        <v>11128.099999999999</v>
      </c>
      <c r="BB124" s="493">
        <v>25.7</v>
      </c>
      <c r="BC124" s="130">
        <v>7409.2</v>
      </c>
      <c r="BD124" s="130">
        <f t="shared" si="141"/>
        <v>7399.3</v>
      </c>
      <c r="BE124" s="130">
        <v>9.9</v>
      </c>
      <c r="BF124" s="131">
        <f t="shared" si="129"/>
        <v>-3744.5999999999995</v>
      </c>
      <c r="BG124" s="130">
        <f t="shared" ref="BG124:BG192" si="162">IF(AZ124&lt;&gt;0,IF(BC124/AZ124*100&lt;0,"&lt;0",IF(BC124/AZ124*100&gt;200,"&gt;200",BC124/AZ124*100))," ")</f>
        <v>66.427585217594014</v>
      </c>
      <c r="BH124" s="734">
        <v>6576.6</v>
      </c>
      <c r="BI124" s="61">
        <f t="shared" si="151"/>
        <v>832.59999999999945</v>
      </c>
      <c r="BJ124" s="167">
        <f t="shared" si="157"/>
        <v>112.66003710123771</v>
      </c>
      <c r="BK124" s="2"/>
      <c r="BL124" s="809">
        <f t="shared" si="95"/>
        <v>614.59999999999991</v>
      </c>
      <c r="BM124" s="809">
        <f t="shared" si="96"/>
        <v>345.09999999999997</v>
      </c>
      <c r="BN124" s="797">
        <v>345.09999999999997</v>
      </c>
      <c r="BO124" s="797"/>
      <c r="BP124" s="797"/>
      <c r="BQ124" s="797">
        <v>269.5</v>
      </c>
    </row>
    <row r="125" spans="1:69" s="228" customFormat="1" ht="21.75" customHeight="1" x14ac:dyDescent="0.25">
      <c r="A125" s="610" t="s">
        <v>206</v>
      </c>
      <c r="B125" s="611" t="s">
        <v>203</v>
      </c>
      <c r="C125" s="555"/>
      <c r="D125" s="439">
        <f>N125+AZ125</f>
        <v>9893</v>
      </c>
      <c r="E125" s="222">
        <f>O125+BC125</f>
        <v>6954.8</v>
      </c>
      <c r="F125" s="222">
        <f t="shared" si="156"/>
        <v>6954.8</v>
      </c>
      <c r="G125" s="222">
        <f t="shared" si="158"/>
        <v>0</v>
      </c>
      <c r="H125" s="222">
        <f t="shared" si="92"/>
        <v>-2938.2</v>
      </c>
      <c r="I125" s="222">
        <f t="shared" si="93"/>
        <v>70.300212271302939</v>
      </c>
      <c r="J125" s="815">
        <f>T125+BH125</f>
        <v>6166.0999999999995</v>
      </c>
      <c r="K125" s="222">
        <f t="shared" si="119"/>
        <v>788.70000000000073</v>
      </c>
      <c r="L125" s="223">
        <f t="shared" si="136"/>
        <v>112.79090511019933</v>
      </c>
      <c r="M125" s="503">
        <f t="shared" si="159"/>
        <v>9886.5</v>
      </c>
      <c r="N125" s="503">
        <f t="shared" si="159"/>
        <v>9886.5</v>
      </c>
      <c r="O125" s="225">
        <f t="shared" si="160"/>
        <v>6948.6</v>
      </c>
      <c r="P125" s="225">
        <f t="shared" si="106"/>
        <v>6948.6</v>
      </c>
      <c r="Q125" s="734">
        <f t="shared" si="97"/>
        <v>0</v>
      </c>
      <c r="R125" s="225">
        <f t="shared" si="108"/>
        <v>-2937.8999999999996</v>
      </c>
      <c r="S125" s="225">
        <f t="shared" si="109"/>
        <v>70.283720224548631</v>
      </c>
      <c r="T125" s="815">
        <f t="shared" si="145"/>
        <v>6164.2</v>
      </c>
      <c r="U125" s="226">
        <f t="shared" si="146"/>
        <v>784.40000000000055</v>
      </c>
      <c r="V125" s="679">
        <f t="shared" si="147"/>
        <v>112.72509003601441</v>
      </c>
      <c r="W125" s="867">
        <v>9886.5</v>
      </c>
      <c r="X125" s="665">
        <v>9886.5</v>
      </c>
      <c r="Y125" s="921">
        <f t="shared" si="161"/>
        <v>9886.5</v>
      </c>
      <c r="Z125" s="941"/>
      <c r="AA125" s="969">
        <v>6948.6</v>
      </c>
      <c r="AB125" s="369">
        <f t="shared" si="98"/>
        <v>6948.6</v>
      </c>
      <c r="AC125" s="225"/>
      <c r="AD125" s="225">
        <f t="shared" si="118"/>
        <v>-2937.8999999999996</v>
      </c>
      <c r="AE125" s="225">
        <f t="shared" si="117"/>
        <v>70.283720224548631</v>
      </c>
      <c r="AF125" s="877">
        <v>6164.2</v>
      </c>
      <c r="AG125" s="225">
        <f t="shared" si="148"/>
        <v>784.40000000000055</v>
      </c>
      <c r="AH125" s="227">
        <f t="shared" si="150"/>
        <v>112.72509003601441</v>
      </c>
      <c r="AI125" s="503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74"/>
      <c r="AO125" s="225">
        <f t="shared" si="143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9"/>
        <v>0</v>
      </c>
      <c r="AU125" s="222" t="str">
        <f t="shared" si="125"/>
        <v xml:space="preserve"> </v>
      </c>
      <c r="AV125" s="335"/>
      <c r="AW125" s="225">
        <f t="shared" si="144"/>
        <v>0</v>
      </c>
      <c r="AX125" s="474" t="str">
        <f t="shared" si="123"/>
        <v xml:space="preserve"> </v>
      </c>
      <c r="AY125" s="527"/>
      <c r="AZ125" s="833">
        <v>6.5</v>
      </c>
      <c r="BA125" s="833">
        <f t="shared" si="94"/>
        <v>6.5</v>
      </c>
      <c r="BB125" s="833"/>
      <c r="BC125" s="225">
        <v>6.2</v>
      </c>
      <c r="BD125" s="842">
        <f t="shared" si="141"/>
        <v>6.2</v>
      </c>
      <c r="BE125" s="225"/>
      <c r="BF125" s="222">
        <f t="shared" si="129"/>
        <v>-0.29999999999999982</v>
      </c>
      <c r="BG125" s="225">
        <f t="shared" si="162"/>
        <v>95.384615384615387</v>
      </c>
      <c r="BH125" s="335">
        <v>1.9</v>
      </c>
      <c r="BI125" s="61">
        <f t="shared" si="151"/>
        <v>4.3000000000000007</v>
      </c>
      <c r="BJ125" s="167" t="str">
        <f t="shared" si="157"/>
        <v>&gt;200</v>
      </c>
      <c r="BK125" s="2"/>
      <c r="BL125" s="809">
        <f t="shared" si="95"/>
        <v>298.5</v>
      </c>
      <c r="BM125" s="809">
        <f t="shared" si="96"/>
        <v>298.5</v>
      </c>
      <c r="BN125" s="797">
        <v>298.5</v>
      </c>
      <c r="BO125" s="797"/>
      <c r="BP125" s="797"/>
      <c r="BQ125" s="799"/>
    </row>
    <row r="126" spans="1:69" s="7" customFormat="1" ht="23.25" customHeight="1" x14ac:dyDescent="0.25">
      <c r="A126" s="608" t="s">
        <v>78</v>
      </c>
      <c r="B126" s="609" t="s">
        <v>77</v>
      </c>
      <c r="C126" s="438">
        <f>M126+AY126-C127</f>
        <v>13100.3</v>
      </c>
      <c r="D126" s="438">
        <f>N126+AZ126-D127</f>
        <v>28676.600000000002</v>
      </c>
      <c r="E126" s="62">
        <f>O126+BC126-E127</f>
        <v>21427.4</v>
      </c>
      <c r="F126" s="62">
        <f>P126+BD126-F127</f>
        <v>21427.4</v>
      </c>
      <c r="G126" s="62">
        <f t="shared" si="158"/>
        <v>0</v>
      </c>
      <c r="H126" s="62">
        <f t="shared" si="92"/>
        <v>-7249.2000000000007</v>
      </c>
      <c r="I126" s="62">
        <f t="shared" si="93"/>
        <v>74.720852541793661</v>
      </c>
      <c r="J126" s="826">
        <f>T126+BH126-J127</f>
        <v>18922.099999999999</v>
      </c>
      <c r="K126" s="62">
        <f t="shared" si="119"/>
        <v>2505.3000000000029</v>
      </c>
      <c r="L126" s="168">
        <f t="shared" si="136"/>
        <v>113.24007377616651</v>
      </c>
      <c r="M126" s="502">
        <v>11530.4</v>
      </c>
      <c r="N126" s="502">
        <f>X126+AJ126+AR126-N128</f>
        <v>27481.300000000003</v>
      </c>
      <c r="O126" s="61">
        <f>AA126+AK126+AS126-O128</f>
        <v>20652</v>
      </c>
      <c r="P126" s="61">
        <f>AB126+AK126+AS126-P128</f>
        <v>20652</v>
      </c>
      <c r="Q126" s="61">
        <f t="shared" si="97"/>
        <v>0</v>
      </c>
      <c r="R126" s="61">
        <f t="shared" si="108"/>
        <v>-6829.3000000000029</v>
      </c>
      <c r="S126" s="61">
        <f t="shared" si="109"/>
        <v>75.149283330846785</v>
      </c>
      <c r="T126" s="826">
        <f>AF126+AN126+AV126-T128</f>
        <v>18177.099999999999</v>
      </c>
      <c r="U126" s="90">
        <f t="shared" si="146"/>
        <v>2474.9000000000015</v>
      </c>
      <c r="V126" s="678">
        <f t="shared" si="147"/>
        <v>113.61548321789505</v>
      </c>
      <c r="W126" s="866">
        <v>11530.4</v>
      </c>
      <c r="X126" s="515">
        <v>12143.9</v>
      </c>
      <c r="Y126" s="981">
        <f t="shared" si="161"/>
        <v>12143.3</v>
      </c>
      <c r="Z126" s="940">
        <v>0.6</v>
      </c>
      <c r="AA126" s="970">
        <v>9421.6</v>
      </c>
      <c r="AB126" s="368">
        <f t="shared" si="98"/>
        <v>9421.6</v>
      </c>
      <c r="AC126" s="61"/>
      <c r="AD126" s="61">
        <f t="shared" si="118"/>
        <v>-2722.2999999999993</v>
      </c>
      <c r="AE126" s="61">
        <f t="shared" si="117"/>
        <v>77.582984049605159</v>
      </c>
      <c r="AF126" s="897">
        <v>8207.9</v>
      </c>
      <c r="AG126" s="61">
        <f t="shared" si="148"/>
        <v>1213.7000000000007</v>
      </c>
      <c r="AH126" s="199">
        <f t="shared" si="150"/>
        <v>114.78697352550593</v>
      </c>
      <c r="AI126" s="502">
        <v>25792</v>
      </c>
      <c r="AJ126" s="61">
        <v>26400.5</v>
      </c>
      <c r="AK126" s="61">
        <v>19997.8</v>
      </c>
      <c r="AL126" s="61">
        <f t="shared" si="139"/>
        <v>-6402.7000000000007</v>
      </c>
      <c r="AM126" s="61">
        <f t="shared" si="140"/>
        <v>75.747807806670338</v>
      </c>
      <c r="AN126" s="783">
        <v>17641.7</v>
      </c>
      <c r="AO126" s="61">
        <f t="shared" si="143"/>
        <v>2356.0999999999985</v>
      </c>
      <c r="AP126" s="198">
        <f t="shared" si="124"/>
        <v>113.35528888939275</v>
      </c>
      <c r="AQ126" s="163"/>
      <c r="AR126" s="368"/>
      <c r="AS126" s="61"/>
      <c r="AT126" s="61">
        <f t="shared" si="149"/>
        <v>0</v>
      </c>
      <c r="AU126" s="62" t="str">
        <f t="shared" si="125"/>
        <v xml:space="preserve"> </v>
      </c>
      <c r="AV126" s="734"/>
      <c r="AW126" s="61">
        <f t="shared" si="144"/>
        <v>0</v>
      </c>
      <c r="AX126" s="473" t="str">
        <f t="shared" si="123"/>
        <v xml:space="preserve"> </v>
      </c>
      <c r="AY126" s="526">
        <v>1569.9</v>
      </c>
      <c r="AZ126" s="493">
        <v>1630</v>
      </c>
      <c r="BA126" s="493">
        <f t="shared" si="94"/>
        <v>1630</v>
      </c>
      <c r="BB126" s="493"/>
      <c r="BC126" s="130">
        <v>1041.9000000000001</v>
      </c>
      <c r="BD126" s="130">
        <f t="shared" si="141"/>
        <v>1041.9000000000001</v>
      </c>
      <c r="BE126" s="130"/>
      <c r="BF126" s="132">
        <f t="shared" si="129"/>
        <v>-588.09999999999991</v>
      </c>
      <c r="BG126" s="130">
        <f t="shared" si="162"/>
        <v>63.920245398773012</v>
      </c>
      <c r="BH126" s="734">
        <v>929.2</v>
      </c>
      <c r="BI126" s="61">
        <f t="shared" si="151"/>
        <v>112.70000000000005</v>
      </c>
      <c r="BJ126" s="167">
        <f t="shared" si="157"/>
        <v>112.12871287128714</v>
      </c>
      <c r="BK126" s="2"/>
      <c r="BL126" s="809">
        <f t="shared" si="95"/>
        <v>2277.5</v>
      </c>
      <c r="BM126" s="809">
        <f t="shared" si="96"/>
        <v>2250.3000000000002</v>
      </c>
      <c r="BN126" s="799">
        <v>1065</v>
      </c>
      <c r="BO126" s="753">
        <v>1185.3</v>
      </c>
      <c r="BP126" s="799"/>
      <c r="BQ126" s="797">
        <v>27.2</v>
      </c>
    </row>
    <row r="127" spans="1:69" s="228" customFormat="1" ht="21.75" customHeight="1" x14ac:dyDescent="0.25">
      <c r="A127" s="610" t="s">
        <v>206</v>
      </c>
      <c r="B127" s="611" t="s">
        <v>203</v>
      </c>
      <c r="C127" s="555"/>
      <c r="D127" s="440">
        <f>N127+AZ127</f>
        <v>434.7</v>
      </c>
      <c r="E127" s="222">
        <f>O127+BC127</f>
        <v>266.5</v>
      </c>
      <c r="F127" s="222">
        <f t="shared" si="156"/>
        <v>266.5</v>
      </c>
      <c r="G127" s="222">
        <f t="shared" si="158"/>
        <v>0</v>
      </c>
      <c r="H127" s="222">
        <f t="shared" si="92"/>
        <v>-168.2</v>
      </c>
      <c r="I127" s="222">
        <f t="shared" si="93"/>
        <v>61.306648263170004</v>
      </c>
      <c r="J127" s="815">
        <f>T127+BH127</f>
        <v>184.2</v>
      </c>
      <c r="K127" s="222">
        <f t="shared" si="119"/>
        <v>82.300000000000011</v>
      </c>
      <c r="L127" s="223">
        <f t="shared" si="136"/>
        <v>144.67969598262761</v>
      </c>
      <c r="M127" s="503">
        <f t="shared" ref="M127:M145" si="163">W127+AI127+AQ127</f>
        <v>431.5</v>
      </c>
      <c r="N127" s="503">
        <f t="shared" ref="N127:N145" si="164">X127+AJ127+AR127</f>
        <v>434.7</v>
      </c>
      <c r="O127" s="225">
        <f t="shared" ref="O127:O145" si="165">AA127+AK127+AS127</f>
        <v>266.5</v>
      </c>
      <c r="P127" s="225">
        <f t="shared" si="106"/>
        <v>266.5</v>
      </c>
      <c r="Q127" s="225">
        <f t="shared" si="97"/>
        <v>0</v>
      </c>
      <c r="R127" s="225">
        <f t="shared" si="108"/>
        <v>-168.2</v>
      </c>
      <c r="S127" s="225">
        <f t="shared" si="109"/>
        <v>61.306648263170004</v>
      </c>
      <c r="T127" s="815">
        <f>AF127+AN127+AV127</f>
        <v>184.2</v>
      </c>
      <c r="U127" s="226">
        <f t="shared" si="146"/>
        <v>82.300000000000011</v>
      </c>
      <c r="V127" s="679">
        <f t="shared" si="147"/>
        <v>144.67969598262761</v>
      </c>
      <c r="W127" s="867">
        <v>431.5</v>
      </c>
      <c r="X127" s="665">
        <v>434.7</v>
      </c>
      <c r="Y127" s="921">
        <f t="shared" si="161"/>
        <v>434.7</v>
      </c>
      <c r="Z127" s="941"/>
      <c r="AA127" s="969">
        <v>266.5</v>
      </c>
      <c r="AB127" s="369">
        <f t="shared" si="98"/>
        <v>266.5</v>
      </c>
      <c r="AC127" s="225"/>
      <c r="AD127" s="225">
        <f t="shared" si="118"/>
        <v>-168.2</v>
      </c>
      <c r="AE127" s="225">
        <f t="shared" si="117"/>
        <v>61.306648263170004</v>
      </c>
      <c r="AF127" s="877">
        <v>184.2</v>
      </c>
      <c r="AG127" s="225">
        <f t="shared" si="148"/>
        <v>82.300000000000011</v>
      </c>
      <c r="AH127" s="227">
        <f t="shared" si="150"/>
        <v>144.67969598262761</v>
      </c>
      <c r="AI127" s="503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74"/>
      <c r="AO127" s="225">
        <f t="shared" si="143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9"/>
        <v>0</v>
      </c>
      <c r="AU127" s="222" t="str">
        <f t="shared" si="125"/>
        <v xml:space="preserve"> </v>
      </c>
      <c r="AV127" s="335"/>
      <c r="AW127" s="225">
        <f t="shared" si="144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1"/>
        <v>0</v>
      </c>
      <c r="BE127" s="225"/>
      <c r="BF127" s="222">
        <f t="shared" si="129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809">
        <f t="shared" si="95"/>
        <v>14.7</v>
      </c>
      <c r="BM127" s="809">
        <f t="shared" si="96"/>
        <v>14.7</v>
      </c>
      <c r="BN127" s="797">
        <v>14.7</v>
      </c>
      <c r="BO127" s="797"/>
      <c r="BP127" s="797"/>
      <c r="BQ127" s="797"/>
    </row>
    <row r="128" spans="1:69" s="228" customFormat="1" ht="21.75" customHeight="1" x14ac:dyDescent="0.25">
      <c r="A128" s="610" t="s">
        <v>208</v>
      </c>
      <c r="B128" s="611" t="s">
        <v>207</v>
      </c>
      <c r="C128" s="555"/>
      <c r="D128" s="440">
        <f>N128+AZ128</f>
        <v>11063.1</v>
      </c>
      <c r="E128" s="222">
        <f>O128+BC128</f>
        <v>8767.4</v>
      </c>
      <c r="F128" s="222">
        <f t="shared" si="156"/>
        <v>8767.4</v>
      </c>
      <c r="G128" s="222">
        <f t="shared" si="158"/>
        <v>0</v>
      </c>
      <c r="H128" s="222">
        <f t="shared" si="92"/>
        <v>-2295.7000000000007</v>
      </c>
      <c r="I128" s="222">
        <f t="shared" si="93"/>
        <v>79.249035080583198</v>
      </c>
      <c r="J128" s="815">
        <f>T128+BH128</f>
        <v>7672.5</v>
      </c>
      <c r="K128" s="222">
        <f t="shared" si="119"/>
        <v>1094.8999999999996</v>
      </c>
      <c r="L128" s="223">
        <f t="shared" si="136"/>
        <v>114.27044639947866</v>
      </c>
      <c r="M128" s="369">
        <f t="shared" si="163"/>
        <v>10454.6</v>
      </c>
      <c r="N128" s="369">
        <f t="shared" si="164"/>
        <v>11063.1</v>
      </c>
      <c r="O128" s="225">
        <f t="shared" si="165"/>
        <v>8767.4</v>
      </c>
      <c r="P128" s="225">
        <f t="shared" si="106"/>
        <v>8767.4</v>
      </c>
      <c r="Q128" s="225">
        <f t="shared" si="97"/>
        <v>0</v>
      </c>
      <c r="R128" s="225">
        <f t="shared" si="108"/>
        <v>-2295.7000000000007</v>
      </c>
      <c r="S128" s="225">
        <f t="shared" si="109"/>
        <v>79.249035080583198</v>
      </c>
      <c r="T128" s="815">
        <f t="shared" si="145"/>
        <v>7672.5</v>
      </c>
      <c r="U128" s="226">
        <f t="shared" si="146"/>
        <v>1094.8999999999996</v>
      </c>
      <c r="V128" s="679">
        <f t="shared" si="147"/>
        <v>114.27044639947866</v>
      </c>
      <c r="W128" s="867">
        <v>10454.6</v>
      </c>
      <c r="X128" s="665">
        <v>11063.1</v>
      </c>
      <c r="Y128" s="921">
        <f t="shared" si="161"/>
        <v>11063.1</v>
      </c>
      <c r="Z128" s="941"/>
      <c r="AA128" s="969">
        <v>8767.4</v>
      </c>
      <c r="AB128" s="369">
        <f t="shared" si="98"/>
        <v>8767.4</v>
      </c>
      <c r="AC128" s="225"/>
      <c r="AD128" s="225">
        <f t="shared" si="118"/>
        <v>-2295.7000000000007</v>
      </c>
      <c r="AE128" s="225">
        <f t="shared" si="117"/>
        <v>79.249035080583198</v>
      </c>
      <c r="AF128" s="877">
        <v>7672.5</v>
      </c>
      <c r="AG128" s="225">
        <f t="shared" si="148"/>
        <v>1094.8999999999996</v>
      </c>
      <c r="AH128" s="227">
        <f t="shared" si="150"/>
        <v>114.27044639947866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4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9">
        <f t="shared" si="95"/>
        <v>965.4</v>
      </c>
      <c r="BM128" s="809">
        <f t="shared" si="96"/>
        <v>965.4</v>
      </c>
      <c r="BN128" s="799">
        <v>965.4</v>
      </c>
      <c r="BO128" s="799"/>
      <c r="BP128" s="799"/>
      <c r="BQ128" s="799"/>
    </row>
    <row r="129" spans="1:69" s="8" customFormat="1" ht="27" customHeight="1" x14ac:dyDescent="0.25">
      <c r="A129" s="559" t="s">
        <v>242</v>
      </c>
      <c r="B129" s="612" t="s">
        <v>227</v>
      </c>
      <c r="C129" s="334">
        <f>M129+AY129</f>
        <v>-15718.000000000002</v>
      </c>
      <c r="D129" s="334">
        <f>N129+AZ129</f>
        <v>-17378.490000000005</v>
      </c>
      <c r="E129" s="24">
        <f>O129+BC129</f>
        <v>-2446.6999999999853</v>
      </c>
      <c r="F129" s="24">
        <f t="shared" si="156"/>
        <v>-882.09999999998558</v>
      </c>
      <c r="G129" s="24">
        <f t="shared" si="158"/>
        <v>-1564.6</v>
      </c>
      <c r="H129" s="24">
        <f t="shared" si="92"/>
        <v>14931.790000000019</v>
      </c>
      <c r="I129" s="24">
        <f t="shared" si="93"/>
        <v>14.078898684523134</v>
      </c>
      <c r="J129" s="811">
        <f>T129+BH129</f>
        <v>-5337.9999999999964</v>
      </c>
      <c r="K129" s="24">
        <f t="shared" si="119"/>
        <v>2891.3000000000111</v>
      </c>
      <c r="L129" s="156">
        <f t="shared" ref="L129:L145" si="166">IF(J129&lt;&gt;0,IF(E129/J129*100&lt;0,"&lt;0",IF(E129/J129*100&gt;200,"&gt;200",E129/J129*100))," ")</f>
        <v>45.835518920943926</v>
      </c>
      <c r="M129" s="377">
        <f t="shared" si="163"/>
        <v>-14184.199999999999</v>
      </c>
      <c r="N129" s="377">
        <f t="shared" si="164"/>
        <v>-14792.700000000006</v>
      </c>
      <c r="O129" s="23">
        <f t="shared" si="165"/>
        <v>-3631.6999999999889</v>
      </c>
      <c r="P129" s="23">
        <f t="shared" si="106"/>
        <v>-2060.7999999999893</v>
      </c>
      <c r="Q129" s="23">
        <f t="shared" si="97"/>
        <v>-1570.8999999999999</v>
      </c>
      <c r="R129" s="23">
        <f t="shared" si="108"/>
        <v>11161.000000000018</v>
      </c>
      <c r="S129" s="23">
        <f t="shared" si="109"/>
        <v>24.55062294239718</v>
      </c>
      <c r="T129" s="811">
        <f t="shared" si="145"/>
        <v>-6075.1999999999953</v>
      </c>
      <c r="U129" s="77">
        <f t="shared" si="146"/>
        <v>2443.5000000000064</v>
      </c>
      <c r="V129" s="670">
        <f t="shared" si="147"/>
        <v>59.779101922570312</v>
      </c>
      <c r="W129" s="845">
        <f>W9-W75</f>
        <v>-13984.199999999997</v>
      </c>
      <c r="X129" s="447">
        <f>X9-X75</f>
        <v>-14592.700000000004</v>
      </c>
      <c r="Y129" s="23">
        <f t="shared" si="161"/>
        <v>-12281.600000000004</v>
      </c>
      <c r="Z129" s="655">
        <f>Z9-Z75</f>
        <v>-2311.1</v>
      </c>
      <c r="AA129" s="951">
        <f>AA9-AA75</f>
        <v>-4115.8999999999942</v>
      </c>
      <c r="AB129" s="377">
        <f t="shared" si="98"/>
        <v>-2544.9999999999945</v>
      </c>
      <c r="AC129" s="377">
        <f>AC9-AC75</f>
        <v>-1570.8999999999999</v>
      </c>
      <c r="AD129" s="377">
        <f t="shared" si="118"/>
        <v>10476.80000000001</v>
      </c>
      <c r="AE129" s="23">
        <f t="shared" si="117"/>
        <v>28.205198489655736</v>
      </c>
      <c r="AF129" s="889">
        <f>AF9-AF75</f>
        <v>-6336.8999999999942</v>
      </c>
      <c r="AG129" s="23">
        <f t="shared" si="148"/>
        <v>2221</v>
      </c>
      <c r="AH129" s="142">
        <f t="shared" si="150"/>
        <v>64.951316889961944</v>
      </c>
      <c r="AI129" s="447">
        <f>AI9-AI75</f>
        <v>0</v>
      </c>
      <c r="AJ129" s="23">
        <f>AJ9-AJ75</f>
        <v>0</v>
      </c>
      <c r="AK129" s="23">
        <f>AK9-AK75</f>
        <v>716.20000000000437</v>
      </c>
      <c r="AL129" s="23">
        <f t="shared" si="139"/>
        <v>716.20000000000437</v>
      </c>
      <c r="AM129" s="23" t="str">
        <f t="shared" si="140"/>
        <v xml:space="preserve"> </v>
      </c>
      <c r="AN129" s="771">
        <f>AN9-AN75</f>
        <v>361.59999999999854</v>
      </c>
      <c r="AO129" s="23">
        <f t="shared" si="143"/>
        <v>354.60000000000582</v>
      </c>
      <c r="AP129" s="198">
        <f t="shared" si="124"/>
        <v>198.0641592920374</v>
      </c>
      <c r="AQ129" s="377">
        <f>AQ9-AQ75</f>
        <v>-200.00000000000182</v>
      </c>
      <c r="AR129" s="377">
        <f>AR9-AR75</f>
        <v>-200.00000000000182</v>
      </c>
      <c r="AS129" s="23">
        <f>AS9-AS75</f>
        <v>-231.99999999999909</v>
      </c>
      <c r="AT129" s="23">
        <f t="shared" si="149"/>
        <v>-31.999999999997272</v>
      </c>
      <c r="AU129" s="24">
        <f t="shared" si="125"/>
        <v>115.99999999999848</v>
      </c>
      <c r="AV129" s="726">
        <f>AV9-AV75</f>
        <v>-99.899999999999636</v>
      </c>
      <c r="AW129" s="23">
        <f t="shared" si="144"/>
        <v>-132.09999999999945</v>
      </c>
      <c r="AX129" s="449" t="str">
        <f t="shared" si="123"/>
        <v>&gt;200</v>
      </c>
      <c r="AY129" s="314">
        <f>AY9-AY75</f>
        <v>-1533.8000000000029</v>
      </c>
      <c r="AZ129" s="444">
        <f>AZ9-AZ75</f>
        <v>-2585.7899999999972</v>
      </c>
      <c r="BA129" s="444">
        <f t="shared" si="94"/>
        <v>-2227.6899999999973</v>
      </c>
      <c r="BB129" s="444">
        <f>BB9-BB75</f>
        <v>-358.09999999999997</v>
      </c>
      <c r="BC129" s="315">
        <f>BC9-BC75</f>
        <v>1185.0000000000036</v>
      </c>
      <c r="BD129" s="315">
        <f t="shared" si="141"/>
        <v>1178.7000000000037</v>
      </c>
      <c r="BE129" s="315">
        <f>BE9-BE75</f>
        <v>6.2999999999999972</v>
      </c>
      <c r="BF129" s="316">
        <f t="shared" si="129"/>
        <v>3770.7900000000009</v>
      </c>
      <c r="BG129" s="23">
        <f>IF(AZ129&lt;&gt;0,IF(AZ129&lt;0,-BC129/AZ129*100+100,IF(BC129&lt;0,-BC129/AZ129*100,IF(BC129/AZ129*100&gt;200,"&gt;200",BC129/AZ129*100)))," ")</f>
        <v>145.82738737484502</v>
      </c>
      <c r="BH129" s="738">
        <f>BH9-BH75</f>
        <v>737.19999999999891</v>
      </c>
      <c r="BI129" s="64">
        <f t="shared" si="151"/>
        <v>447.80000000000473</v>
      </c>
      <c r="BJ129" s="156">
        <f>IF(BH129&lt;&gt;0,IF(ABS(BC129)/ABS(BH129)*100&lt;0,"&lt;0",IF(ABS(BC129)/ABS(BH129)*100&gt;200,"&gt;200",BC129/BH129*100))," ")</f>
        <v>160.74335322843262</v>
      </c>
      <c r="BK129" s="2"/>
      <c r="BL129" s="809">
        <f t="shared" si="95"/>
        <v>96.89999999999975</v>
      </c>
      <c r="BM129" s="809">
        <f t="shared" si="96"/>
        <v>-132.00000000000028</v>
      </c>
      <c r="BN129" s="797">
        <v>-479.70000000000027</v>
      </c>
      <c r="BO129" s="797">
        <v>381</v>
      </c>
      <c r="BP129" s="797">
        <v>-33.300000000000011</v>
      </c>
      <c r="BQ129" s="751">
        <v>228.90000000000003</v>
      </c>
    </row>
    <row r="130" spans="1:69" ht="30" customHeight="1" x14ac:dyDescent="0.25">
      <c r="A130" s="613" t="s">
        <v>202</v>
      </c>
      <c r="B130" s="614" t="s">
        <v>226</v>
      </c>
      <c r="C130" s="441">
        <f>M130+AY130</f>
        <v>15718.000000000002</v>
      </c>
      <c r="D130" s="441">
        <f>N130+AZ130</f>
        <v>17378.490000000005</v>
      </c>
      <c r="E130" s="66">
        <f>O130+BC130</f>
        <v>2446.6999999999853</v>
      </c>
      <c r="F130" s="66">
        <f t="shared" si="156"/>
        <v>882.09999999998558</v>
      </c>
      <c r="G130" s="66">
        <f t="shared" si="158"/>
        <v>1564.6</v>
      </c>
      <c r="H130" s="66">
        <f t="shared" si="92"/>
        <v>-14931.790000000019</v>
      </c>
      <c r="I130" s="66">
        <f t="shared" si="93"/>
        <v>14.078898684523134</v>
      </c>
      <c r="J130" s="827">
        <f>T130+BH130</f>
        <v>5337.9999999999964</v>
      </c>
      <c r="K130" s="66">
        <f t="shared" si="119"/>
        <v>-2891.3000000000111</v>
      </c>
      <c r="L130" s="170">
        <f t="shared" si="166"/>
        <v>45.835518920943926</v>
      </c>
      <c r="M130" s="378">
        <f t="shared" si="163"/>
        <v>14184.199999999999</v>
      </c>
      <c r="N130" s="378">
        <f t="shared" si="164"/>
        <v>14792.700000000006</v>
      </c>
      <c r="O130" s="299">
        <f t="shared" si="165"/>
        <v>3631.6999999999889</v>
      </c>
      <c r="P130" s="299">
        <f t="shared" si="106"/>
        <v>2060.7999999999893</v>
      </c>
      <c r="Q130" s="299">
        <f t="shared" si="97"/>
        <v>1570.8999999999999</v>
      </c>
      <c r="R130" s="299">
        <f t="shared" si="108"/>
        <v>-11161.000000000018</v>
      </c>
      <c r="S130" s="299">
        <f t="shared" si="109"/>
        <v>24.55062294239718</v>
      </c>
      <c r="T130" s="827">
        <f t="shared" si="145"/>
        <v>6075.1999999999953</v>
      </c>
      <c r="U130" s="91">
        <f t="shared" si="146"/>
        <v>-2443.5000000000064</v>
      </c>
      <c r="V130" s="680">
        <f t="shared" si="147"/>
        <v>59.779101922570312</v>
      </c>
      <c r="W130" s="870">
        <f>-W129</f>
        <v>13984.199999999997</v>
      </c>
      <c r="X130" s="504">
        <f>-X129</f>
        <v>14592.700000000004</v>
      </c>
      <c r="Y130" s="299">
        <f>-Y129</f>
        <v>12281.600000000004</v>
      </c>
      <c r="Z130" s="944">
        <f>-Z129</f>
        <v>2311.1</v>
      </c>
      <c r="AA130" s="973">
        <f>-AA129</f>
        <v>4115.8999999999942</v>
      </c>
      <c r="AB130" s="378">
        <f t="shared" si="98"/>
        <v>2544.9999999999945</v>
      </c>
      <c r="AC130" s="378">
        <f>-AC129</f>
        <v>1570.8999999999999</v>
      </c>
      <c r="AD130" s="378">
        <f t="shared" si="118"/>
        <v>-10476.80000000001</v>
      </c>
      <c r="AE130" s="299">
        <f t="shared" si="117"/>
        <v>28.205198489655736</v>
      </c>
      <c r="AF130" s="905">
        <f>-AF129</f>
        <v>6336.8999999999942</v>
      </c>
      <c r="AG130" s="299">
        <f t="shared" si="148"/>
        <v>-2221</v>
      </c>
      <c r="AH130" s="302">
        <f t="shared" si="150"/>
        <v>64.951316889961944</v>
      </c>
      <c r="AI130" s="504">
        <f>-AI129</f>
        <v>0</v>
      </c>
      <c r="AJ130" s="299">
        <f>-AJ129</f>
        <v>0</v>
      </c>
      <c r="AK130" s="299">
        <f>-AK129</f>
        <v>-716.20000000000437</v>
      </c>
      <c r="AL130" s="299">
        <f t="shared" si="139"/>
        <v>-716.20000000000437</v>
      </c>
      <c r="AM130" s="299" t="str">
        <f t="shared" si="140"/>
        <v xml:space="preserve"> </v>
      </c>
      <c r="AN130" s="789">
        <f>-AN129</f>
        <v>-361.59999999999854</v>
      </c>
      <c r="AO130" s="299">
        <f t="shared" si="143"/>
        <v>-354.60000000000582</v>
      </c>
      <c r="AP130" s="198">
        <f t="shared" si="124"/>
        <v>198.0641592920374</v>
      </c>
      <c r="AQ130" s="378">
        <f>-AQ129</f>
        <v>200.00000000000182</v>
      </c>
      <c r="AR130" s="378">
        <f>-AR129</f>
        <v>200.00000000000182</v>
      </c>
      <c r="AS130" s="299">
        <f>-AS129</f>
        <v>231.99999999999909</v>
      </c>
      <c r="AT130" s="299">
        <f t="shared" si="149"/>
        <v>31.999999999997272</v>
      </c>
      <c r="AU130" s="66">
        <f t="shared" si="125"/>
        <v>115.99999999999848</v>
      </c>
      <c r="AV130" s="766">
        <f>-AV129</f>
        <v>99.899999999999636</v>
      </c>
      <c r="AW130" s="299">
        <f t="shared" si="144"/>
        <v>132.09999999999945</v>
      </c>
      <c r="AX130" s="475" t="str">
        <f t="shared" si="123"/>
        <v>&gt;200</v>
      </c>
      <c r="AY130" s="298">
        <f>-AY129</f>
        <v>1533.8000000000029</v>
      </c>
      <c r="AZ130" s="378">
        <f>-AZ129</f>
        <v>2585.7899999999972</v>
      </c>
      <c r="BA130" s="378">
        <f t="shared" si="94"/>
        <v>2227.6899999999973</v>
      </c>
      <c r="BB130" s="378">
        <f>-BB129</f>
        <v>358.09999999999997</v>
      </c>
      <c r="BC130" s="299">
        <f>-BC129</f>
        <v>-1185.0000000000036</v>
      </c>
      <c r="BD130" s="299">
        <f t="shared" si="141"/>
        <v>-1178.7000000000037</v>
      </c>
      <c r="BE130" s="299">
        <f>-BE129</f>
        <v>-6.2999999999999972</v>
      </c>
      <c r="BF130" s="300">
        <f t="shared" si="129"/>
        <v>-3770.7900000000009</v>
      </c>
      <c r="BG130" s="301">
        <f>IF(AZ130&lt;&gt;0,IF(AZ130&lt;0,-BC130/AZ130*100+100,IF(BC130&lt;0,-BC130/AZ130*100,IF(BC130/AZ130*100&gt;200,"&gt;200",BC130/AZ130*100)))," ")</f>
        <v>45.82738737484501</v>
      </c>
      <c r="BH130" s="739">
        <f>-BH129</f>
        <v>-737.19999999999891</v>
      </c>
      <c r="BI130" s="65">
        <f t="shared" si="151"/>
        <v>-447.80000000000473</v>
      </c>
      <c r="BJ130" s="156">
        <f>IF(BH130&lt;&gt;0,IF(ABS(BC130)/ABS(BH130)*100&lt;0,"&lt;0",IF(ABS(BC130)/ABS(BH130)*100&gt;200,"&gt;200",BC130/BH130*100))," ")</f>
        <v>160.74335322843262</v>
      </c>
      <c r="BL130" s="809">
        <f t="shared" si="95"/>
        <v>-96.89999999999975</v>
      </c>
      <c r="BM130" s="809">
        <f t="shared" si="96"/>
        <v>132.00000000000028</v>
      </c>
      <c r="BN130" s="799">
        <v>479.70000000000027</v>
      </c>
      <c r="BO130" s="799">
        <v>-381</v>
      </c>
      <c r="BP130" s="799">
        <v>33.300000000000011</v>
      </c>
      <c r="BQ130" s="753">
        <v>-228.90000000000003</v>
      </c>
    </row>
    <row r="131" spans="1:69" ht="24.75" customHeight="1" x14ac:dyDescent="0.25">
      <c r="A131" s="495" t="s">
        <v>79</v>
      </c>
      <c r="B131" s="615" t="s">
        <v>80</v>
      </c>
      <c r="C131" s="377">
        <f>C132+C137+C140+C143+C150+C153+C157+C160+C165</f>
        <v>-305.10000000000036</v>
      </c>
      <c r="D131" s="377">
        <f>D132+D137+D140+D143+D150+D153+D157+D160+D165</f>
        <v>-349.40000000000009</v>
      </c>
      <c r="E131" s="23">
        <f>E132+E137+E143+E140+E150+E153+E157+E160+E165-E153-E143</f>
        <v>-425.89999999999992</v>
      </c>
      <c r="F131" s="23">
        <f>F132+F137+F140+F143+F150+F153+F157+F160+F165-F153-F143</f>
        <v>401.50000000000006</v>
      </c>
      <c r="G131" s="23">
        <f>G132+G137+G140+G143+G150+G153+G157+G160+G165</f>
        <v>-827.4</v>
      </c>
      <c r="H131" s="23">
        <f t="shared" si="92"/>
        <v>-76.499999999999829</v>
      </c>
      <c r="I131" s="23">
        <f t="shared" si="93"/>
        <v>121.89467658843726</v>
      </c>
      <c r="J131" s="726">
        <f>T131+BH131-J153-J143</f>
        <v>-373.29999999999995</v>
      </c>
      <c r="K131" s="23">
        <f t="shared" si="119"/>
        <v>-52.599999999999966</v>
      </c>
      <c r="L131" s="142">
        <f t="shared" si="166"/>
        <v>114.09054379855344</v>
      </c>
      <c r="M131" s="377">
        <f t="shared" si="163"/>
        <v>-325.70000000000027</v>
      </c>
      <c r="N131" s="377">
        <f t="shared" si="164"/>
        <v>-325.70000000000027</v>
      </c>
      <c r="O131" s="23">
        <f t="shared" si="165"/>
        <v>-356.19999999999993</v>
      </c>
      <c r="P131" s="23">
        <f t="shared" si="106"/>
        <v>467.80000000000007</v>
      </c>
      <c r="Q131" s="23">
        <f t="shared" si="97"/>
        <v>-824</v>
      </c>
      <c r="R131" s="23">
        <f t="shared" si="108"/>
        <v>-30.499999999999659</v>
      </c>
      <c r="S131" s="23">
        <f t="shared" si="109"/>
        <v>109.36444580902661</v>
      </c>
      <c r="T131" s="726">
        <f t="shared" si="145"/>
        <v>-605.4</v>
      </c>
      <c r="U131" s="92">
        <f t="shared" si="146"/>
        <v>249.20000000000005</v>
      </c>
      <c r="V131" s="655">
        <f t="shared" si="147"/>
        <v>58.83713247439708</v>
      </c>
      <c r="W131" s="845">
        <f>W132+W137+W140+W143+W150+W153+W157+W160+W165</f>
        <v>-325.70000000000027</v>
      </c>
      <c r="X131" s="447">
        <f>X132+X137+X140+X143+X150+X153+X157+X160+X165</f>
        <v>-325.70000000000027</v>
      </c>
      <c r="Y131" s="23">
        <f t="shared" ref="Y131:Y162" si="167">X131-Z131</f>
        <v>1909.1</v>
      </c>
      <c r="Z131" s="655">
        <f>Z132+Z137+Z140+Z143+Z150+Z153+Z157+Z160+Z165</f>
        <v>-2234.8000000000002</v>
      </c>
      <c r="AA131" s="951">
        <f>AA132+AA137+AA140+AA143+AA150+AA153+AA157+AA160+AA165</f>
        <v>-315.19999999999993</v>
      </c>
      <c r="AB131" s="377">
        <f>AB132+AB137+AB140+AB143+AB150+AB153+AB157+AB160+AB165</f>
        <v>508.80000000000007</v>
      </c>
      <c r="AC131" s="377">
        <f>AC132+AC137+AC140+AC143+AC150+AC153+AC157+AC160+AC165</f>
        <v>-824</v>
      </c>
      <c r="AD131" s="377">
        <f t="shared" si="118"/>
        <v>10.500000000000341</v>
      </c>
      <c r="AE131" s="23">
        <f>IF(X131&lt;&gt;0,IF(AA131/X131&lt;0,(X131-AA131)/X131*100,IF(AA131/X131*100&gt;200,"&gt;200",AA131/X131*100))," ")</f>
        <v>96.776174393613658</v>
      </c>
      <c r="AF131" s="889">
        <f>AF132+AF137+AF140+AF143+AF150+AF153+AF157+AF160+AF165</f>
        <v>-442.4</v>
      </c>
      <c r="AG131" s="23">
        <f t="shared" si="148"/>
        <v>127.20000000000005</v>
      </c>
      <c r="AH131" s="142">
        <f>IF(AF131&lt;&gt;0,IF(ABS(AA131)/ABS(AF131)*100&gt;200,"&gt;200",ABS(AA131)/ABS(AF131)*100)," ")</f>
        <v>71.247739602169972</v>
      </c>
      <c r="AI131" s="447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9"/>
        <v>-41</v>
      </c>
      <c r="AM131" s="23" t="str">
        <f t="shared" si="140"/>
        <v xml:space="preserve"> </v>
      </c>
      <c r="AN131" s="771">
        <f>AN132+AN137+AN140+AN143+AN150+AN153+AN157+AN160+AN165</f>
        <v>-163</v>
      </c>
      <c r="AO131" s="23">
        <f t="shared" si="143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5"/>
        <v xml:space="preserve"> </v>
      </c>
      <c r="AV131" s="726">
        <f>AV132+AV137+AV140+AV143+AV150+AV153+AV157+AV160+AV165</f>
        <v>0</v>
      </c>
      <c r="AW131" s="23">
        <f t="shared" si="144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-23.700000000000003</v>
      </c>
      <c r="BA131" s="317">
        <f t="shared" si="94"/>
        <v>-23.700000000000003</v>
      </c>
      <c r="BB131" s="317">
        <f>BB132+BB137+BB140+BB143+BB150+BB153+BB157+BB160+BB165</f>
        <v>0</v>
      </c>
      <c r="BC131" s="317">
        <f>BC132+BC137+BC140+BC143+BC150+BC153+BC157+BC160+BC165</f>
        <v>-47.699999999999996</v>
      </c>
      <c r="BD131" s="317">
        <f>BD132+BD137+BD140+BD143+BD150+BD153+BD157+BD160+BD165</f>
        <v>-44.3</v>
      </c>
      <c r="BE131" s="380">
        <f>BE132+BE137+BE140+BE143+BE150+BE153+BE157+BE160+BE165</f>
        <v>-3.3999999999999986</v>
      </c>
      <c r="BF131" s="318">
        <f t="shared" si="129"/>
        <v>-23.999999999999993</v>
      </c>
      <c r="BG131" s="23" t="str">
        <f t="shared" si="162"/>
        <v>&gt;200</v>
      </c>
      <c r="BH131" s="740">
        <f>BH132+BH137+BH140+BH143+BH150+BH153+BH157+BH160+BH165</f>
        <v>7.2</v>
      </c>
      <c r="BI131" s="67">
        <f t="shared" si="151"/>
        <v>-54.9</v>
      </c>
      <c r="BJ131" s="156" t="str">
        <f t="shared" si="157"/>
        <v>&lt;0</v>
      </c>
      <c r="BL131" s="809">
        <f t="shared" si="95"/>
        <v>65.099999999999994</v>
      </c>
      <c r="BM131" s="809">
        <f t="shared" si="96"/>
        <v>61.5</v>
      </c>
      <c r="BN131" s="797">
        <v>61.5</v>
      </c>
      <c r="BO131" s="797">
        <v>0</v>
      </c>
      <c r="BP131" s="797">
        <v>0</v>
      </c>
      <c r="BQ131" s="751">
        <v>3.5999999999999996</v>
      </c>
    </row>
    <row r="132" spans="1:69" s="8" customFormat="1" ht="19.5" customHeight="1" x14ac:dyDescent="0.25">
      <c r="A132" s="616" t="s">
        <v>82</v>
      </c>
      <c r="B132" s="617" t="s">
        <v>81</v>
      </c>
      <c r="C132" s="365">
        <f>M132+AY132</f>
        <v>1422.3999999999999</v>
      </c>
      <c r="D132" s="365">
        <f>N132+AZ132</f>
        <v>1378</v>
      </c>
      <c r="E132" s="49">
        <f t="shared" ref="E132:E145" si="168">O132+BC132</f>
        <v>193</v>
      </c>
      <c r="F132" s="49">
        <f t="shared" ref="F132:F140" si="169">AB132+AK132+AS132+BD132</f>
        <v>193</v>
      </c>
      <c r="G132" s="49">
        <f t="shared" ref="G132:G145" si="170">Q132+BE132</f>
        <v>0</v>
      </c>
      <c r="H132" s="49">
        <f t="shared" si="92"/>
        <v>-1185</v>
      </c>
      <c r="I132" s="49">
        <f t="shared" si="93"/>
        <v>14.005805515239478</v>
      </c>
      <c r="J132" s="826">
        <f t="shared" ref="J132:J145" si="171">T132+BH132</f>
        <v>73.700000000000031</v>
      </c>
      <c r="K132" s="68">
        <f t="shared" si="119"/>
        <v>119.29999999999997</v>
      </c>
      <c r="L132" s="171" t="str">
        <f t="shared" si="166"/>
        <v>&gt;200</v>
      </c>
      <c r="M132" s="365">
        <f t="shared" si="163"/>
        <v>1420.6</v>
      </c>
      <c r="N132" s="365">
        <f t="shared" si="164"/>
        <v>1420.6</v>
      </c>
      <c r="O132" s="49">
        <f t="shared" si="165"/>
        <v>239.5</v>
      </c>
      <c r="P132" s="49">
        <f t="shared" si="106"/>
        <v>239.5</v>
      </c>
      <c r="Q132" s="49">
        <f t="shared" si="97"/>
        <v>0</v>
      </c>
      <c r="R132" s="49">
        <f t="shared" si="108"/>
        <v>-1181.0999999999999</v>
      </c>
      <c r="S132" s="49">
        <f t="shared" si="109"/>
        <v>16.859073630860198</v>
      </c>
      <c r="T132" s="826">
        <f t="shared" ref="T132:T165" si="172">AF132+AN132+AV132</f>
        <v>69.900000000000034</v>
      </c>
      <c r="U132" s="93">
        <f t="shared" ref="U132:U165" si="173">O132-T132</f>
        <v>169.59999999999997</v>
      </c>
      <c r="V132" s="681" t="str">
        <f t="shared" ref="V132:V165" si="174">IF(T132&lt;&gt;0,IF(O132/T132*100&lt;0,"&lt;0",IF(O132/T132*100&gt;200,"&gt;200",O132/T132*100))," ")</f>
        <v>&gt;200</v>
      </c>
      <c r="W132" s="856">
        <f>W133+W134+W135+W136</f>
        <v>1420.6</v>
      </c>
      <c r="X132" s="442">
        <f>X133+X134+X135+X136</f>
        <v>1420.6</v>
      </c>
      <c r="Y132" s="28">
        <f t="shared" si="167"/>
        <v>1420.6</v>
      </c>
      <c r="Z132" s="932">
        <f>Z133+Z134+Z135+Z136</f>
        <v>0</v>
      </c>
      <c r="AA132" s="962">
        <f>AA133+AA134+AA135+AA136</f>
        <v>280.5</v>
      </c>
      <c r="AB132" s="365">
        <f t="shared" si="98"/>
        <v>280.5</v>
      </c>
      <c r="AC132" s="49">
        <f>AC133+AC134+AC135+AC136</f>
        <v>0</v>
      </c>
      <c r="AD132" s="49">
        <f t="shared" si="118"/>
        <v>-1140.0999999999999</v>
      </c>
      <c r="AE132" s="49">
        <f>IF(X132&lt;&gt;0,IF(X132&lt;0,-AA132/X132*100+100,IF(AA132&lt;0,-AA132/X132*100,IF(AA132/X132*100&gt;200,"&gt;200",AA132/X132*100)))," ")</f>
        <v>19.745178093763201</v>
      </c>
      <c r="AF132" s="897">
        <f>AF133+AF134+AF135+AF136</f>
        <v>232.90000000000003</v>
      </c>
      <c r="AG132" s="49">
        <f t="shared" ref="AG132:AG165" si="175">AA132-AF132</f>
        <v>47.599999999999966</v>
      </c>
      <c r="AH132" s="154">
        <f>IF(AF132&lt;&gt;0,IF(ABS(AA132)/ABS(AF132)*100&gt;200,"&gt;200",ABS(AA132)/ABS(AF132)*100)," ")</f>
        <v>120.43795620437953</v>
      </c>
      <c r="AI132" s="494"/>
      <c r="AJ132" s="57">
        <f>AJ133+AJ134+AJ135+AJ136</f>
        <v>0</v>
      </c>
      <c r="AK132" s="57">
        <f>AK133+AK134+AK135+AK136</f>
        <v>-41</v>
      </c>
      <c r="AL132" s="57">
        <f t="shared" ref="AL132:AL165" si="176">AK132-AJ132</f>
        <v>-41</v>
      </c>
      <c r="AM132" s="57" t="str">
        <f t="shared" ref="AM132:AM165" si="177">IF(AJ132&lt;&gt;0,IF(AK132/AJ132*100&lt;0,"&lt;0",IF(AK132/AJ132*100&gt;200,"&gt;200",AK132/AJ132*100))," ")</f>
        <v xml:space="preserve"> </v>
      </c>
      <c r="AN132" s="786">
        <f>AN133+AN134+AN135+AN136</f>
        <v>-163</v>
      </c>
      <c r="AO132" s="57">
        <f t="shared" ref="AO132:AO165" si="178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9">AS132-AR132</f>
        <v>0</v>
      </c>
      <c r="AU132" s="68" t="str">
        <f t="shared" si="125"/>
        <v xml:space="preserve"> </v>
      </c>
      <c r="AV132" s="737"/>
      <c r="AW132" s="57">
        <f t="shared" ref="AW132:AW165" si="180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-42.6</v>
      </c>
      <c r="BA132" s="365">
        <f t="shared" si="94"/>
        <v>-42.6</v>
      </c>
      <c r="BB132" s="365">
        <f>BB133+BB134+BB135+BB136</f>
        <v>0</v>
      </c>
      <c r="BC132" s="49">
        <f>BC133+BC134+BC135+BC136</f>
        <v>-46.5</v>
      </c>
      <c r="BD132" s="49">
        <f t="shared" ref="BD132:BD140" si="181">BC132-BE132</f>
        <v>-46.5</v>
      </c>
      <c r="BE132" s="49">
        <f>BE133+BE134+BE135+BE136</f>
        <v>0</v>
      </c>
      <c r="BF132" s="72">
        <f t="shared" si="129"/>
        <v>-3.8999999999999986</v>
      </c>
      <c r="BG132" s="28">
        <f t="shared" si="162"/>
        <v>109.15492957746477</v>
      </c>
      <c r="BH132" s="734">
        <f>BH133+BH134+BH135+BH136</f>
        <v>3.8</v>
      </c>
      <c r="BI132" s="49">
        <f t="shared" si="151"/>
        <v>-50.3</v>
      </c>
      <c r="BJ132" s="142" t="str">
        <f t="shared" ref="BJ132:BJ198" si="182">IF(BH132&lt;&gt;0,IF(BC132/BH132*100&lt;0,"&lt;0",IF(BC132/BH132*100&gt;200,"&gt;200",BC132/BH132*100))," ")</f>
        <v>&lt;0</v>
      </c>
      <c r="BK132" s="2"/>
      <c r="BL132" s="809">
        <f t="shared" si="95"/>
        <v>2.5999999999999996</v>
      </c>
      <c r="BM132" s="809">
        <f t="shared" si="96"/>
        <v>1.4</v>
      </c>
      <c r="BN132" s="797">
        <v>1.4</v>
      </c>
      <c r="BO132" s="797"/>
      <c r="BP132" s="797"/>
      <c r="BQ132" s="799">
        <v>1.2</v>
      </c>
    </row>
    <row r="133" spans="1:69" ht="24" customHeight="1" x14ac:dyDescent="0.25">
      <c r="A133" s="588" t="s">
        <v>86</v>
      </c>
      <c r="B133" s="618" t="s">
        <v>83</v>
      </c>
      <c r="C133" s="556"/>
      <c r="D133" s="357">
        <f t="shared" ref="D133:D145" si="183">N133+AZ133</f>
        <v>0</v>
      </c>
      <c r="E133" s="28">
        <f t="shared" si="168"/>
        <v>0</v>
      </c>
      <c r="F133" s="28">
        <f t="shared" si="169"/>
        <v>0</v>
      </c>
      <c r="G133" s="28">
        <f t="shared" si="170"/>
        <v>0</v>
      </c>
      <c r="H133" s="28">
        <f t="shared" si="92"/>
        <v>0</v>
      </c>
      <c r="I133" s="28" t="str">
        <f t="shared" si="93"/>
        <v xml:space="preserve"> </v>
      </c>
      <c r="J133" s="819">
        <f t="shared" si="171"/>
        <v>0</v>
      </c>
      <c r="K133" s="47">
        <f t="shared" si="119"/>
        <v>0</v>
      </c>
      <c r="L133" s="172" t="str">
        <f t="shared" si="166"/>
        <v xml:space="preserve"> </v>
      </c>
      <c r="M133" s="365">
        <f t="shared" si="163"/>
        <v>0</v>
      </c>
      <c r="N133" s="357">
        <f t="shared" si="164"/>
        <v>0</v>
      </c>
      <c r="O133" s="28">
        <f t="shared" si="165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9">
        <f t="shared" si="172"/>
        <v>0</v>
      </c>
      <c r="U133" s="86">
        <f t="shared" si="173"/>
        <v>0</v>
      </c>
      <c r="V133" s="682" t="str">
        <f t="shared" si="174"/>
        <v xml:space="preserve"> </v>
      </c>
      <c r="W133" s="847"/>
      <c r="X133" s="379"/>
      <c r="Y133" s="28">
        <f t="shared" si="167"/>
        <v>0</v>
      </c>
      <c r="Z133" s="544"/>
      <c r="AA133" s="953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91"/>
      <c r="AG133" s="28">
        <f t="shared" si="175"/>
        <v>0</v>
      </c>
      <c r="AH133" s="146" t="str">
        <f t="shared" ref="AH133:AH165" si="184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6"/>
        <v>0</v>
      </c>
      <c r="AM133" s="28" t="str">
        <f t="shared" si="177"/>
        <v xml:space="preserve"> </v>
      </c>
      <c r="AN133" s="773"/>
      <c r="AO133" s="28">
        <f t="shared" si="178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9"/>
        <v>0</v>
      </c>
      <c r="AU133" s="47" t="str">
        <f t="shared" si="125"/>
        <v xml:space="preserve"> </v>
      </c>
      <c r="AV133" s="728"/>
      <c r="AW133" s="28">
        <f t="shared" si="180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81"/>
        <v>0</v>
      </c>
      <c r="BE133" s="28"/>
      <c r="BF133" s="74">
        <f t="shared" si="129"/>
        <v>0</v>
      </c>
      <c r="BG133" s="28" t="str">
        <f t="shared" si="162"/>
        <v xml:space="preserve"> </v>
      </c>
      <c r="BH133" s="728"/>
      <c r="BI133" s="28">
        <f t="shared" si="151"/>
        <v>0</v>
      </c>
      <c r="BJ133" s="142" t="str">
        <f t="shared" si="182"/>
        <v xml:space="preserve"> </v>
      </c>
      <c r="BL133" s="809">
        <f t="shared" si="95"/>
        <v>0</v>
      </c>
      <c r="BM133" s="809">
        <f t="shared" si="96"/>
        <v>0</v>
      </c>
      <c r="BN133" s="799"/>
      <c r="BO133" s="799"/>
      <c r="BP133" s="799"/>
      <c r="BQ133" s="797"/>
    </row>
    <row r="134" spans="1:69" ht="23.25" customHeight="1" x14ac:dyDescent="0.25">
      <c r="A134" s="588" t="s">
        <v>87</v>
      </c>
      <c r="B134" s="618" t="s">
        <v>84</v>
      </c>
      <c r="C134" s="556"/>
      <c r="D134" s="357">
        <f t="shared" si="183"/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9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9">
        <f t="shared" si="172"/>
        <v>0</v>
      </c>
      <c r="U134" s="86">
        <f t="shared" si="173"/>
        <v>0</v>
      </c>
      <c r="V134" s="682" t="str">
        <f t="shared" si="174"/>
        <v xml:space="preserve"> </v>
      </c>
      <c r="W134" s="847"/>
      <c r="X134" s="379"/>
      <c r="Y134" s="28">
        <f t="shared" si="167"/>
        <v>0</v>
      </c>
      <c r="Z134" s="544"/>
      <c r="AA134" s="953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91"/>
      <c r="AG134" s="28">
        <f t="shared" si="175"/>
        <v>0</v>
      </c>
      <c r="AH134" s="146" t="str">
        <f t="shared" si="184"/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3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8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8"/>
      <c r="BI134" s="28">
        <f t="shared" si="151"/>
        <v>0</v>
      </c>
      <c r="BJ134" s="142" t="str">
        <f t="shared" si="182"/>
        <v xml:space="preserve"> </v>
      </c>
      <c r="BL134" s="809">
        <f t="shared" si="95"/>
        <v>0</v>
      </c>
      <c r="BM134" s="809">
        <f t="shared" si="96"/>
        <v>0</v>
      </c>
      <c r="BN134" s="796"/>
      <c r="BO134" s="796"/>
      <c r="BP134" s="796"/>
      <c r="BQ134" s="797"/>
    </row>
    <row r="135" spans="1:69" ht="19.5" customHeight="1" x14ac:dyDescent="0.25">
      <c r="A135" s="588" t="s">
        <v>89</v>
      </c>
      <c r="B135" s="618" t="s">
        <v>85</v>
      </c>
      <c r="C135" s="357">
        <f>M135+AY135</f>
        <v>222.4</v>
      </c>
      <c r="D135" s="357">
        <f t="shared" si="183"/>
        <v>177.2</v>
      </c>
      <c r="E135" s="28">
        <f t="shared" si="168"/>
        <v>80.699999999999989</v>
      </c>
      <c r="F135" s="28">
        <f t="shared" si="169"/>
        <v>80.699999999999989</v>
      </c>
      <c r="G135" s="28">
        <f t="shared" si="170"/>
        <v>0</v>
      </c>
      <c r="H135" s="28">
        <f t="shared" si="92"/>
        <v>-96.5</v>
      </c>
      <c r="I135" s="28">
        <f t="shared" si="93"/>
        <v>45.541760722347625</v>
      </c>
      <c r="J135" s="819">
        <f t="shared" si="171"/>
        <v>-85.8</v>
      </c>
      <c r="K135" s="47">
        <f t="shared" si="119"/>
        <v>166.5</v>
      </c>
      <c r="L135" s="172" t="str">
        <f t="shared" si="166"/>
        <v>&lt;0</v>
      </c>
      <c r="M135" s="357">
        <f t="shared" si="163"/>
        <v>220.6</v>
      </c>
      <c r="N135" s="357">
        <f t="shared" si="164"/>
        <v>220.6</v>
      </c>
      <c r="O135" s="28">
        <f t="shared" si="165"/>
        <v>132.19999999999999</v>
      </c>
      <c r="P135" s="28">
        <f t="shared" si="106"/>
        <v>132.19999999999999</v>
      </c>
      <c r="Q135" s="28">
        <f t="shared" si="97"/>
        <v>0</v>
      </c>
      <c r="R135" s="28">
        <f t="shared" si="108"/>
        <v>-88.4</v>
      </c>
      <c r="S135" s="28">
        <f t="shared" si="109"/>
        <v>59.927470534904806</v>
      </c>
      <c r="T135" s="819">
        <f t="shared" si="172"/>
        <v>-86.7</v>
      </c>
      <c r="U135" s="86">
        <f t="shared" si="173"/>
        <v>218.89999999999998</v>
      </c>
      <c r="V135" s="682" t="str">
        <f t="shared" si="174"/>
        <v>&lt;0</v>
      </c>
      <c r="W135" s="847">
        <v>220.6</v>
      </c>
      <c r="X135" s="379">
        <v>220.6</v>
      </c>
      <c r="Y135" s="28">
        <f t="shared" si="167"/>
        <v>220.6</v>
      </c>
      <c r="Z135" s="544"/>
      <c r="AA135" s="953">
        <v>132.19999999999999</v>
      </c>
      <c r="AB135" s="357">
        <f t="shared" si="98"/>
        <v>132.19999999999999</v>
      </c>
      <c r="AC135" s="28"/>
      <c r="AD135" s="28">
        <f t="shared" si="118"/>
        <v>-88.4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59.927470534904806</v>
      </c>
      <c r="AF135" s="891">
        <v>-86.7</v>
      </c>
      <c r="AG135" s="28">
        <f t="shared" si="175"/>
        <v>218.89999999999998</v>
      </c>
      <c r="AH135" s="146">
        <f>IF(AF135&lt;&gt;0,IF(ABS(AA135)/ABS(AF135)*100&gt;200,"&gt;200",ABS(AA135)/ABS(AF135)*100)," ")</f>
        <v>152.47981545559398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3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8"/>
      <c r="AW135" s="28">
        <f t="shared" si="180"/>
        <v>0</v>
      </c>
      <c r="AX135" s="463" t="str">
        <f t="shared" si="123"/>
        <v xml:space="preserve"> </v>
      </c>
      <c r="AY135" s="531">
        <v>1.8</v>
      </c>
      <c r="AZ135" s="357">
        <v>-43.4</v>
      </c>
      <c r="BA135" s="357">
        <f t="shared" si="94"/>
        <v>-43.4</v>
      </c>
      <c r="BB135" s="357"/>
      <c r="BC135" s="28">
        <v>-51.5</v>
      </c>
      <c r="BD135" s="28">
        <f t="shared" si="181"/>
        <v>-51.5</v>
      </c>
      <c r="BE135" s="28"/>
      <c r="BF135" s="135">
        <f t="shared" si="129"/>
        <v>-8.1000000000000014</v>
      </c>
      <c r="BG135" s="28">
        <f t="shared" si="162"/>
        <v>118.66359447004609</v>
      </c>
      <c r="BH135" s="728">
        <v>0.9</v>
      </c>
      <c r="BI135" s="28">
        <f t="shared" si="151"/>
        <v>-52.4</v>
      </c>
      <c r="BJ135" s="142" t="str">
        <f t="shared" si="182"/>
        <v>&lt;0</v>
      </c>
      <c r="BL135" s="809">
        <f t="shared" si="95"/>
        <v>1.6</v>
      </c>
      <c r="BM135" s="809">
        <f t="shared" si="96"/>
        <v>0.4</v>
      </c>
      <c r="BN135" s="796">
        <v>0.4</v>
      </c>
      <c r="BO135" s="796"/>
      <c r="BP135" s="796"/>
      <c r="BQ135" s="799">
        <v>1.2</v>
      </c>
    </row>
    <row r="136" spans="1:69" ht="23.25" customHeight="1" x14ac:dyDescent="0.25">
      <c r="A136" s="588" t="s">
        <v>90</v>
      </c>
      <c r="B136" s="618" t="s">
        <v>91</v>
      </c>
      <c r="C136" s="357">
        <f>M136+AY136</f>
        <v>1200</v>
      </c>
      <c r="D136" s="357">
        <f t="shared" si="183"/>
        <v>1200.8</v>
      </c>
      <c r="E136" s="28">
        <f t="shared" si="168"/>
        <v>112.30000000000001</v>
      </c>
      <c r="F136" s="28">
        <f t="shared" si="169"/>
        <v>112.30000000000001</v>
      </c>
      <c r="G136" s="28">
        <f t="shared" si="170"/>
        <v>0</v>
      </c>
      <c r="H136" s="28">
        <f t="shared" si="92"/>
        <v>-1088.5</v>
      </c>
      <c r="I136" s="28">
        <f t="shared" si="93"/>
        <v>9.3520986009327132</v>
      </c>
      <c r="J136" s="819">
        <f t="shared" si="171"/>
        <v>159.50000000000003</v>
      </c>
      <c r="K136" s="47">
        <f t="shared" si="119"/>
        <v>-47.200000000000017</v>
      </c>
      <c r="L136" s="172">
        <f t="shared" si="166"/>
        <v>70.407523510971785</v>
      </c>
      <c r="M136" s="357">
        <f t="shared" si="163"/>
        <v>1200</v>
      </c>
      <c r="N136" s="357">
        <f t="shared" si="164"/>
        <v>1200</v>
      </c>
      <c r="O136" s="28">
        <f t="shared" si="165"/>
        <v>107.30000000000001</v>
      </c>
      <c r="P136" s="28">
        <f t="shared" si="106"/>
        <v>107.30000000000001</v>
      </c>
      <c r="Q136" s="28">
        <f t="shared" si="97"/>
        <v>0</v>
      </c>
      <c r="R136" s="28">
        <f t="shared" si="108"/>
        <v>-1092.7</v>
      </c>
      <c r="S136" s="28">
        <f t="shared" si="109"/>
        <v>8.9416666666666664</v>
      </c>
      <c r="T136" s="819">
        <f t="shared" si="172"/>
        <v>156.60000000000002</v>
      </c>
      <c r="U136" s="86">
        <f t="shared" si="173"/>
        <v>-49.300000000000011</v>
      </c>
      <c r="V136" s="682">
        <f t="shared" si="174"/>
        <v>68.518518518518505</v>
      </c>
      <c r="W136" s="847">
        <v>1200</v>
      </c>
      <c r="X136" s="379">
        <v>1200</v>
      </c>
      <c r="Y136" s="28">
        <f t="shared" si="167"/>
        <v>1200</v>
      </c>
      <c r="Z136" s="544"/>
      <c r="AA136" s="953">
        <v>148.30000000000001</v>
      </c>
      <c r="AB136" s="357">
        <f t="shared" si="98"/>
        <v>148.30000000000001</v>
      </c>
      <c r="AC136" s="28"/>
      <c r="AD136" s="28">
        <f t="shared" si="118"/>
        <v>-1051.7</v>
      </c>
      <c r="AE136" s="28">
        <f t="shared" si="117"/>
        <v>12.358333333333334</v>
      </c>
      <c r="AF136" s="891">
        <v>319.60000000000002</v>
      </c>
      <c r="AG136" s="57">
        <f t="shared" si="175"/>
        <v>-171.3</v>
      </c>
      <c r="AH136" s="198">
        <f t="shared" si="184"/>
        <v>46.401752190237801</v>
      </c>
      <c r="AI136" s="494"/>
      <c r="AJ136" s="57"/>
      <c r="AK136" s="57">
        <v>-41</v>
      </c>
      <c r="AL136" s="28">
        <f t="shared" si="176"/>
        <v>-41</v>
      </c>
      <c r="AM136" s="57" t="str">
        <f t="shared" si="177"/>
        <v xml:space="preserve"> </v>
      </c>
      <c r="AN136" s="786">
        <v>-163</v>
      </c>
      <c r="AO136" s="57">
        <f t="shared" si="178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9"/>
        <v>0</v>
      </c>
      <c r="AU136" s="47" t="str">
        <f t="shared" si="125"/>
        <v xml:space="preserve"> </v>
      </c>
      <c r="AV136" s="737"/>
      <c r="AW136" s="57">
        <f t="shared" si="180"/>
        <v>0</v>
      </c>
      <c r="AX136" s="463" t="str">
        <f t="shared" si="123"/>
        <v xml:space="preserve"> </v>
      </c>
      <c r="AY136" s="531"/>
      <c r="AZ136" s="357">
        <v>0.8</v>
      </c>
      <c r="BA136" s="357">
        <f t="shared" si="94"/>
        <v>0.8</v>
      </c>
      <c r="BB136" s="357"/>
      <c r="BC136" s="28">
        <v>5</v>
      </c>
      <c r="BD136" s="28">
        <f t="shared" si="181"/>
        <v>5</v>
      </c>
      <c r="BE136" s="57"/>
      <c r="BF136" s="74">
        <f t="shared" si="129"/>
        <v>4.2</v>
      </c>
      <c r="BG136" s="28" t="str">
        <f t="shared" si="162"/>
        <v>&gt;200</v>
      </c>
      <c r="BH136" s="728">
        <v>2.9</v>
      </c>
      <c r="BI136" s="49">
        <f t="shared" si="151"/>
        <v>2.1</v>
      </c>
      <c r="BJ136" s="142">
        <f t="shared" si="182"/>
        <v>172.41379310344828</v>
      </c>
      <c r="BL136" s="809">
        <f t="shared" si="95"/>
        <v>1</v>
      </c>
      <c r="BM136" s="809">
        <f t="shared" si="96"/>
        <v>1</v>
      </c>
      <c r="BN136" s="799">
        <v>1</v>
      </c>
      <c r="BO136" s="799"/>
      <c r="BP136" s="799"/>
      <c r="BQ136" s="796"/>
    </row>
    <row r="137" spans="1:69" s="8" customFormat="1" ht="18.75" customHeight="1" x14ac:dyDescent="0.25">
      <c r="A137" s="619" t="s">
        <v>95</v>
      </c>
      <c r="B137" s="617" t="s">
        <v>94</v>
      </c>
      <c r="C137" s="365">
        <f>M137+AY137</f>
        <v>0</v>
      </c>
      <c r="D137" s="365">
        <f t="shared" si="183"/>
        <v>0</v>
      </c>
      <c r="E137" s="49">
        <f t="shared" si="168"/>
        <v>-42.799999999999976</v>
      </c>
      <c r="F137" s="49">
        <f t="shared" si="169"/>
        <v>8.1000000000000227</v>
      </c>
      <c r="G137" s="49">
        <f t="shared" si="170"/>
        <v>-50.9</v>
      </c>
      <c r="H137" s="49">
        <f t="shared" si="92"/>
        <v>-42.799999999999976</v>
      </c>
      <c r="I137" s="49" t="str">
        <f t="shared" si="93"/>
        <v xml:space="preserve"> </v>
      </c>
      <c r="J137" s="826">
        <f t="shared" si="171"/>
        <v>-199</v>
      </c>
      <c r="K137" s="68">
        <f t="shared" si="119"/>
        <v>156.20000000000002</v>
      </c>
      <c r="L137" s="171">
        <f t="shared" si="166"/>
        <v>21.507537688442198</v>
      </c>
      <c r="M137" s="365">
        <f t="shared" si="163"/>
        <v>0</v>
      </c>
      <c r="N137" s="365">
        <f t="shared" si="164"/>
        <v>0</v>
      </c>
      <c r="O137" s="49">
        <f t="shared" si="165"/>
        <v>-39.399999999999977</v>
      </c>
      <c r="P137" s="49">
        <f t="shared" si="106"/>
        <v>8.1000000000000227</v>
      </c>
      <c r="Q137" s="49">
        <f t="shared" si="97"/>
        <v>-47.5</v>
      </c>
      <c r="R137" s="49">
        <f t="shared" si="108"/>
        <v>-39.399999999999977</v>
      </c>
      <c r="S137" s="49" t="str">
        <f t="shared" si="109"/>
        <v xml:space="preserve"> </v>
      </c>
      <c r="T137" s="826">
        <f t="shared" si="172"/>
        <v>-200</v>
      </c>
      <c r="U137" s="93">
        <f t="shared" si="173"/>
        <v>160.60000000000002</v>
      </c>
      <c r="V137" s="681">
        <f t="shared" si="174"/>
        <v>19.699999999999989</v>
      </c>
      <c r="W137" s="856">
        <f>W138+W139</f>
        <v>0</v>
      </c>
      <c r="X137" s="442">
        <f>X138+X139</f>
        <v>0</v>
      </c>
      <c r="Y137" s="28">
        <f t="shared" si="167"/>
        <v>0</v>
      </c>
      <c r="Z137" s="932">
        <f>Z138+Z139</f>
        <v>0</v>
      </c>
      <c r="AA137" s="974">
        <f>AA138+AA139</f>
        <v>-39.399999999999977</v>
      </c>
      <c r="AB137" s="365">
        <f t="shared" si="98"/>
        <v>8.1000000000000227</v>
      </c>
      <c r="AC137" s="49">
        <f>AC138+AC139</f>
        <v>-47.5</v>
      </c>
      <c r="AD137" s="49">
        <f t="shared" si="118"/>
        <v>-39.399999999999977</v>
      </c>
      <c r="AE137" s="49" t="str">
        <f t="shared" si="117"/>
        <v xml:space="preserve"> </v>
      </c>
      <c r="AF137" s="906">
        <f>AF138+AF139</f>
        <v>-200</v>
      </c>
      <c r="AG137" s="49">
        <f t="shared" si="175"/>
        <v>160.60000000000002</v>
      </c>
      <c r="AH137" s="154">
        <f>IF(AF137&lt;&gt;0,IF(ABS(AA137)/ABS(AF137)*100&gt;200,"&gt;200",ABS(AA137)/ABS(AF137)*100)," ")</f>
        <v>19.699999999999989</v>
      </c>
      <c r="AI137" s="44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83"/>
      <c r="AO137" s="49">
        <f t="shared" si="178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9"/>
        <v>0</v>
      </c>
      <c r="AU137" s="68" t="str">
        <f t="shared" si="125"/>
        <v xml:space="preserve"> </v>
      </c>
      <c r="AV137" s="734"/>
      <c r="AW137" s="49">
        <f t="shared" si="180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-3.3999999999999986</v>
      </c>
      <c r="BD137" s="49">
        <f t="shared" si="181"/>
        <v>0</v>
      </c>
      <c r="BE137" s="49">
        <f>BE138+BE139</f>
        <v>-3.3999999999999986</v>
      </c>
      <c r="BF137" s="129">
        <f t="shared" si="129"/>
        <v>-3.3999999999999986</v>
      </c>
      <c r="BG137" s="49" t="str">
        <f t="shared" si="162"/>
        <v xml:space="preserve"> </v>
      </c>
      <c r="BH137" s="734">
        <f>BH138+BH139</f>
        <v>1</v>
      </c>
      <c r="BI137" s="49">
        <f t="shared" si="151"/>
        <v>-4.3999999999999986</v>
      </c>
      <c r="BJ137" s="142" t="str">
        <f t="shared" si="182"/>
        <v>&lt;0</v>
      </c>
      <c r="BK137" s="2"/>
      <c r="BL137" s="809">
        <f t="shared" si="95"/>
        <v>53.599999999999994</v>
      </c>
      <c r="BM137" s="809">
        <f t="shared" si="96"/>
        <v>51.199999999999996</v>
      </c>
      <c r="BN137" s="796">
        <v>51.199999999999996</v>
      </c>
      <c r="BO137" s="796"/>
      <c r="BP137" s="796"/>
      <c r="BQ137" s="750">
        <v>2.4</v>
      </c>
    </row>
    <row r="138" spans="1:69" ht="19.5" customHeight="1" x14ac:dyDescent="0.25">
      <c r="A138" s="588" t="s">
        <v>93</v>
      </c>
      <c r="B138" s="618" t="s">
        <v>264</v>
      </c>
      <c r="C138" s="556"/>
      <c r="D138" s="357">
        <f t="shared" si="183"/>
        <v>0</v>
      </c>
      <c r="E138" s="28">
        <f t="shared" si="168"/>
        <v>867</v>
      </c>
      <c r="F138" s="28">
        <f t="shared" si="169"/>
        <v>400.50000000000006</v>
      </c>
      <c r="G138" s="28">
        <f t="shared" si="170"/>
        <v>466.5</v>
      </c>
      <c r="H138" s="28">
        <f t="shared" si="92"/>
        <v>867</v>
      </c>
      <c r="I138" s="28" t="str">
        <f t="shared" si="93"/>
        <v xml:space="preserve"> </v>
      </c>
      <c r="J138" s="819">
        <f t="shared" si="171"/>
        <v>994.7</v>
      </c>
      <c r="K138" s="47">
        <f t="shared" si="119"/>
        <v>-127.70000000000005</v>
      </c>
      <c r="L138" s="172">
        <f t="shared" si="166"/>
        <v>87.161958379410876</v>
      </c>
      <c r="M138" s="365">
        <f t="shared" si="163"/>
        <v>0</v>
      </c>
      <c r="N138" s="357">
        <f t="shared" si="164"/>
        <v>0</v>
      </c>
      <c r="O138" s="28">
        <f t="shared" si="165"/>
        <v>848.2</v>
      </c>
      <c r="P138" s="28">
        <f t="shared" si="106"/>
        <v>400.30000000000007</v>
      </c>
      <c r="Q138" s="28">
        <f t="shared" si="97"/>
        <v>447.9</v>
      </c>
      <c r="R138" s="28">
        <f t="shared" si="108"/>
        <v>848.2</v>
      </c>
      <c r="S138" s="28" t="str">
        <f t="shared" si="109"/>
        <v xml:space="preserve"> </v>
      </c>
      <c r="T138" s="819">
        <f t="shared" si="172"/>
        <v>978</v>
      </c>
      <c r="U138" s="86">
        <f t="shared" si="173"/>
        <v>-129.79999999999995</v>
      </c>
      <c r="V138" s="682">
        <f t="shared" si="174"/>
        <v>86.7280163599182</v>
      </c>
      <c r="W138" s="847"/>
      <c r="X138" s="379"/>
      <c r="Y138" s="28">
        <f t="shared" si="167"/>
        <v>0</v>
      </c>
      <c r="Z138" s="544"/>
      <c r="AA138" s="955">
        <v>848.2</v>
      </c>
      <c r="AB138" s="357">
        <f t="shared" si="98"/>
        <v>400.30000000000007</v>
      </c>
      <c r="AC138" s="28">
        <v>447.9</v>
      </c>
      <c r="AD138" s="28">
        <f t="shared" si="118"/>
        <v>848.2</v>
      </c>
      <c r="AE138" s="28" t="str">
        <f t="shared" si="117"/>
        <v xml:space="preserve"> </v>
      </c>
      <c r="AF138" s="893">
        <v>978</v>
      </c>
      <c r="AG138" s="28">
        <f t="shared" si="175"/>
        <v>-129.79999999999995</v>
      </c>
      <c r="AH138" s="146">
        <f t="shared" si="184"/>
        <v>86.7280163599182</v>
      </c>
      <c r="AI138" s="379"/>
      <c r="AJ138" s="28"/>
      <c r="AK138" s="28"/>
      <c r="AL138" s="28">
        <f t="shared" si="176"/>
        <v>0</v>
      </c>
      <c r="AM138" s="28" t="str">
        <f t="shared" si="177"/>
        <v xml:space="preserve"> </v>
      </c>
      <c r="AN138" s="773"/>
      <c r="AO138" s="28">
        <f t="shared" si="178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9"/>
        <v>0</v>
      </c>
      <c r="AU138" s="47" t="str">
        <f t="shared" si="125"/>
        <v xml:space="preserve"> </v>
      </c>
      <c r="AV138" s="728"/>
      <c r="AW138" s="28">
        <f t="shared" si="180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18.8</v>
      </c>
      <c r="BD138" s="28">
        <f t="shared" si="181"/>
        <v>0.19999999999999929</v>
      </c>
      <c r="BE138" s="28">
        <v>18.600000000000001</v>
      </c>
      <c r="BF138" s="74">
        <f t="shared" si="129"/>
        <v>18.8</v>
      </c>
      <c r="BG138" s="28" t="str">
        <f t="shared" si="162"/>
        <v xml:space="preserve"> </v>
      </c>
      <c r="BH138" s="728">
        <v>16.7</v>
      </c>
      <c r="BI138" s="28">
        <f t="shared" si="151"/>
        <v>2.1000000000000014</v>
      </c>
      <c r="BJ138" s="142">
        <f t="shared" si="182"/>
        <v>112.57485029940119</v>
      </c>
      <c r="BL138" s="809">
        <f t="shared" si="95"/>
        <v>75.099999999999994</v>
      </c>
      <c r="BM138" s="809">
        <f t="shared" si="96"/>
        <v>71.3</v>
      </c>
      <c r="BN138" s="796">
        <v>71.3</v>
      </c>
      <c r="BO138" s="796"/>
      <c r="BP138" s="796"/>
      <c r="BQ138" s="753">
        <v>3.8</v>
      </c>
    </row>
    <row r="139" spans="1:69" ht="22.5" customHeight="1" x14ac:dyDescent="0.25">
      <c r="A139" s="588" t="s">
        <v>96</v>
      </c>
      <c r="B139" s="618" t="s">
        <v>265</v>
      </c>
      <c r="C139" s="357">
        <f>M139+AY139</f>
        <v>0</v>
      </c>
      <c r="D139" s="357">
        <f t="shared" si="183"/>
        <v>0</v>
      </c>
      <c r="E139" s="28">
        <f t="shared" si="168"/>
        <v>-909.80000000000007</v>
      </c>
      <c r="F139" s="28">
        <f t="shared" si="169"/>
        <v>-392.40000000000003</v>
      </c>
      <c r="G139" s="28">
        <f t="shared" si="170"/>
        <v>-517.4</v>
      </c>
      <c r="H139" s="28">
        <f t="shared" si="92"/>
        <v>-909.80000000000007</v>
      </c>
      <c r="I139" s="28" t="str">
        <f t="shared" si="93"/>
        <v xml:space="preserve"> </v>
      </c>
      <c r="J139" s="819">
        <f t="shared" si="171"/>
        <v>-1193.7</v>
      </c>
      <c r="K139" s="47">
        <f t="shared" si="119"/>
        <v>283.89999999999998</v>
      </c>
      <c r="L139" s="172">
        <f t="shared" si="166"/>
        <v>76.216804892351519</v>
      </c>
      <c r="M139" s="365">
        <f t="shared" si="163"/>
        <v>0</v>
      </c>
      <c r="N139" s="357">
        <f t="shared" si="164"/>
        <v>0</v>
      </c>
      <c r="O139" s="28">
        <f t="shared" si="165"/>
        <v>-887.6</v>
      </c>
      <c r="P139" s="28">
        <f t="shared" si="106"/>
        <v>-392.20000000000005</v>
      </c>
      <c r="Q139" s="28">
        <f t="shared" si="97"/>
        <v>-495.4</v>
      </c>
      <c r="R139" s="28">
        <f t="shared" si="108"/>
        <v>-887.6</v>
      </c>
      <c r="S139" s="28" t="str">
        <f t="shared" si="109"/>
        <v xml:space="preserve"> </v>
      </c>
      <c r="T139" s="819">
        <f t="shared" si="172"/>
        <v>-1178</v>
      </c>
      <c r="U139" s="86">
        <f t="shared" si="173"/>
        <v>290.39999999999998</v>
      </c>
      <c r="V139" s="682">
        <f t="shared" si="174"/>
        <v>75.348047538200348</v>
      </c>
      <c r="W139" s="847"/>
      <c r="X139" s="379"/>
      <c r="Y139" s="28">
        <f t="shared" si="167"/>
        <v>0</v>
      </c>
      <c r="Z139" s="544"/>
      <c r="AA139" s="955">
        <v>-887.6</v>
      </c>
      <c r="AB139" s="357">
        <f t="shared" si="98"/>
        <v>-392.20000000000005</v>
      </c>
      <c r="AC139" s="28">
        <v>-495.4</v>
      </c>
      <c r="AD139" s="28">
        <f t="shared" si="118"/>
        <v>-887.6</v>
      </c>
      <c r="AE139" s="28" t="str">
        <f t="shared" si="117"/>
        <v xml:space="preserve"> </v>
      </c>
      <c r="AF139" s="893">
        <v>-1178</v>
      </c>
      <c r="AG139" s="28">
        <f t="shared" si="175"/>
        <v>290.39999999999998</v>
      </c>
      <c r="AH139" s="146">
        <f t="shared" si="184"/>
        <v>75.348047538200348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3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8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ref="BA139:BA200" si="185">AZ139-BB139</f>
        <v>0</v>
      </c>
      <c r="BB139" s="357"/>
      <c r="BC139" s="28">
        <v>-22.2</v>
      </c>
      <c r="BD139" s="28">
        <f t="shared" si="181"/>
        <v>-0.19999999999999929</v>
      </c>
      <c r="BE139" s="28">
        <v>-22</v>
      </c>
      <c r="BF139" s="135">
        <f t="shared" si="129"/>
        <v>-22.2</v>
      </c>
      <c r="BG139" s="28" t="str">
        <f t="shared" si="162"/>
        <v xml:space="preserve"> </v>
      </c>
      <c r="BH139" s="728">
        <v>-15.7</v>
      </c>
      <c r="BI139" s="28">
        <f t="shared" si="151"/>
        <v>-6.5</v>
      </c>
      <c r="BJ139" s="142">
        <f t="shared" si="182"/>
        <v>141.40127388535032</v>
      </c>
      <c r="BL139" s="809">
        <f t="shared" si="95"/>
        <v>-21.5</v>
      </c>
      <c r="BM139" s="809">
        <f t="shared" si="96"/>
        <v>-20.100000000000001</v>
      </c>
      <c r="BN139" s="796">
        <v>-20.100000000000001</v>
      </c>
      <c r="BO139" s="796"/>
      <c r="BP139" s="796"/>
      <c r="BQ139" s="750">
        <v>-1.4</v>
      </c>
    </row>
    <row r="140" spans="1:69" s="8" customFormat="1" ht="18.75" customHeight="1" x14ac:dyDescent="0.25">
      <c r="A140" s="616" t="s">
        <v>99</v>
      </c>
      <c r="B140" s="617" t="s">
        <v>97</v>
      </c>
      <c r="C140" s="365">
        <f>M140+AY140</f>
        <v>0</v>
      </c>
      <c r="D140" s="365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26">
        <f t="shared" si="171"/>
        <v>0</v>
      </c>
      <c r="K140" s="68">
        <f t="shared" si="119"/>
        <v>0</v>
      </c>
      <c r="L140" s="171" t="str">
        <f t="shared" si="166"/>
        <v xml:space="preserve"> </v>
      </c>
      <c r="M140" s="365">
        <f t="shared" si="163"/>
        <v>0</v>
      </c>
      <c r="N140" s="365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6">
        <f t="shared" si="172"/>
        <v>0</v>
      </c>
      <c r="U140" s="93">
        <f t="shared" si="173"/>
        <v>0</v>
      </c>
      <c r="V140" s="681" t="str">
        <f t="shared" si="174"/>
        <v xml:space="preserve"> </v>
      </c>
      <c r="W140" s="856"/>
      <c r="X140" s="442"/>
      <c r="Y140" s="28">
        <f t="shared" si="167"/>
        <v>0</v>
      </c>
      <c r="Z140" s="932"/>
      <c r="AA140" s="962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7"/>
      <c r="AG140" s="49">
        <f t="shared" si="175"/>
        <v>0</v>
      </c>
      <c r="AH140" s="146" t="str">
        <f t="shared" si="184"/>
        <v xml:space="preserve"> </v>
      </c>
      <c r="AI140" s="44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83"/>
      <c r="AO140" s="49">
        <f t="shared" si="178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9"/>
        <v>0</v>
      </c>
      <c r="AU140" s="68" t="str">
        <f t="shared" si="125"/>
        <v xml:space="preserve"> </v>
      </c>
      <c r="AV140" s="734"/>
      <c r="AW140" s="49">
        <f t="shared" si="180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5"/>
        <v>0</v>
      </c>
      <c r="BB140" s="365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29">
        <f t="shared" si="129"/>
        <v>0</v>
      </c>
      <c r="BG140" s="49" t="str">
        <f t="shared" si="162"/>
        <v xml:space="preserve"> </v>
      </c>
      <c r="BH140" s="734"/>
      <c r="BI140" s="49">
        <f t="shared" si="151"/>
        <v>0</v>
      </c>
      <c r="BJ140" s="142" t="str">
        <f t="shared" si="182"/>
        <v xml:space="preserve"> </v>
      </c>
      <c r="BK140" s="2"/>
      <c r="BL140" s="809">
        <f t="shared" ref="BL140:BL203" si="188">BM140+BQ140</f>
        <v>0</v>
      </c>
      <c r="BM140" s="809">
        <f t="shared" ref="BM140:BM203" si="189">BN140+BO140+BP140</f>
        <v>0</v>
      </c>
      <c r="BN140" s="796"/>
      <c r="BO140" s="796"/>
      <c r="BP140" s="796"/>
      <c r="BQ140" s="796">
        <v>0</v>
      </c>
    </row>
    <row r="141" spans="1:69" ht="19.5" customHeight="1" x14ac:dyDescent="0.25">
      <c r="A141" s="620" t="s">
        <v>101</v>
      </c>
      <c r="B141" s="618" t="s">
        <v>100</v>
      </c>
      <c r="C141" s="556"/>
      <c r="D141" s="357">
        <f t="shared" si="183"/>
        <v>0</v>
      </c>
      <c r="E141" s="28">
        <f t="shared" si="168"/>
        <v>0</v>
      </c>
      <c r="F141" s="28">
        <f t="shared" ref="F141:F203" si="190">AB141+AK141+AS141+BD141</f>
        <v>0</v>
      </c>
      <c r="G141" s="28">
        <f t="shared" si="170"/>
        <v>0</v>
      </c>
      <c r="H141" s="28">
        <f t="shared" si="186"/>
        <v>0</v>
      </c>
      <c r="I141" s="28" t="str">
        <f t="shared" si="187"/>
        <v xml:space="preserve"> </v>
      </c>
      <c r="J141" s="818">
        <f t="shared" si="171"/>
        <v>0</v>
      </c>
      <c r="K141" s="69">
        <f t="shared" si="119"/>
        <v>0</v>
      </c>
      <c r="L141" s="174" t="str">
        <f t="shared" si="166"/>
        <v xml:space="preserve"> </v>
      </c>
      <c r="M141" s="365">
        <f t="shared" si="163"/>
        <v>0</v>
      </c>
      <c r="N141" s="357">
        <f t="shared" si="164"/>
        <v>0</v>
      </c>
      <c r="O141" s="28">
        <f t="shared" si="165"/>
        <v>0</v>
      </c>
      <c r="P141" s="28">
        <f t="shared" ref="P141:P203" si="191">AB141+AK141+AS141</f>
        <v>0</v>
      </c>
      <c r="Q141" s="28">
        <f t="shared" ref="Q141:Q203" si="192">AC141</f>
        <v>0</v>
      </c>
      <c r="R141" s="28">
        <f t="shared" si="108"/>
        <v>0</v>
      </c>
      <c r="S141" s="28" t="str">
        <f t="shared" si="109"/>
        <v xml:space="preserve"> </v>
      </c>
      <c r="T141" s="818">
        <f t="shared" si="172"/>
        <v>0</v>
      </c>
      <c r="U141" s="94">
        <f t="shared" si="173"/>
        <v>0</v>
      </c>
      <c r="V141" s="683" t="str">
        <f t="shared" si="174"/>
        <v xml:space="preserve"> </v>
      </c>
      <c r="W141" s="847"/>
      <c r="X141" s="379"/>
      <c r="Y141" s="28">
        <f t="shared" si="167"/>
        <v>0</v>
      </c>
      <c r="Z141" s="544"/>
      <c r="AA141" s="953"/>
      <c r="AB141" s="357">
        <f t="shared" ref="AB141:AB202" si="193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91"/>
      <c r="AG141" s="28">
        <f t="shared" si="175"/>
        <v>0</v>
      </c>
      <c r="AH141" s="146" t="str">
        <f t="shared" si="184"/>
        <v xml:space="preserve"> </v>
      </c>
      <c r="AI141" s="379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73"/>
      <c r="AO141" s="28">
        <f t="shared" si="178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9"/>
        <v>0</v>
      </c>
      <c r="AU141" s="69" t="str">
        <f t="shared" si="125"/>
        <v xml:space="preserve"> </v>
      </c>
      <c r="AV141" s="728"/>
      <c r="AW141" s="28">
        <f t="shared" si="180"/>
        <v>0</v>
      </c>
      <c r="AX141" s="479" t="str">
        <f t="shared" si="123"/>
        <v xml:space="preserve"> </v>
      </c>
      <c r="AY141" s="529"/>
      <c r="AZ141" s="357"/>
      <c r="BA141" s="357">
        <f t="shared" si="185"/>
        <v>0</v>
      </c>
      <c r="BB141" s="357"/>
      <c r="BC141" s="28"/>
      <c r="BD141" s="28">
        <f t="shared" ref="BD141:BD203" si="194">BC141-BE141</f>
        <v>0</v>
      </c>
      <c r="BE141" s="28"/>
      <c r="BF141" s="74">
        <f t="shared" si="129"/>
        <v>0</v>
      </c>
      <c r="BG141" s="34" t="str">
        <f t="shared" si="162"/>
        <v xml:space="preserve"> </v>
      </c>
      <c r="BH141" s="728"/>
      <c r="BI141" s="28">
        <f t="shared" si="151"/>
        <v>0</v>
      </c>
      <c r="BJ141" s="142" t="str">
        <f t="shared" si="182"/>
        <v xml:space="preserve"> </v>
      </c>
      <c r="BL141" s="809">
        <f t="shared" si="188"/>
        <v>0</v>
      </c>
      <c r="BM141" s="809">
        <f t="shared" si="189"/>
        <v>0</v>
      </c>
      <c r="BN141" s="799"/>
      <c r="BO141" s="799"/>
      <c r="BP141" s="799"/>
      <c r="BQ141" s="796"/>
    </row>
    <row r="142" spans="1:69" ht="21.75" customHeight="1" x14ac:dyDescent="0.25">
      <c r="A142" s="620" t="s">
        <v>103</v>
      </c>
      <c r="B142" s="618" t="s">
        <v>102</v>
      </c>
      <c r="C142" s="556"/>
      <c r="D142" s="357">
        <f t="shared" si="183"/>
        <v>0</v>
      </c>
      <c r="E142" s="28">
        <f t="shared" si="168"/>
        <v>0</v>
      </c>
      <c r="F142" s="28">
        <f t="shared" si="190"/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8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si="191"/>
        <v>0</v>
      </c>
      <c r="Q142" s="28">
        <f t="shared" si="192"/>
        <v>0</v>
      </c>
      <c r="R142" s="28">
        <f t="shared" si="108"/>
        <v>0</v>
      </c>
      <c r="S142" s="28" t="str">
        <f t="shared" si="109"/>
        <v xml:space="preserve"> </v>
      </c>
      <c r="T142" s="818">
        <f t="shared" si="172"/>
        <v>0</v>
      </c>
      <c r="U142" s="94">
        <f t="shared" si="173"/>
        <v>0</v>
      </c>
      <c r="V142" s="683" t="str">
        <f t="shared" si="174"/>
        <v xml:space="preserve"> </v>
      </c>
      <c r="W142" s="847"/>
      <c r="X142" s="379"/>
      <c r="Y142" s="28">
        <f t="shared" si="167"/>
        <v>0</v>
      </c>
      <c r="Z142" s="544"/>
      <c r="AA142" s="953"/>
      <c r="AB142" s="357">
        <f t="shared" si="193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91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3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8"/>
      <c r="AW142" s="28">
        <f t="shared" si="180"/>
        <v>0</v>
      </c>
      <c r="AX142" s="479" t="str">
        <f t="shared" si="123"/>
        <v xml:space="preserve"> </v>
      </c>
      <c r="AY142" s="529"/>
      <c r="AZ142" s="365"/>
      <c r="BA142" s="365">
        <f t="shared" si="185"/>
        <v>0</v>
      </c>
      <c r="BB142" s="365"/>
      <c r="BC142" s="49"/>
      <c r="BD142" s="49">
        <f t="shared" si="194"/>
        <v>0</v>
      </c>
      <c r="BE142" s="49"/>
      <c r="BF142" s="74">
        <f t="shared" si="129"/>
        <v>0</v>
      </c>
      <c r="BG142" s="34" t="str">
        <f t="shared" si="162"/>
        <v xml:space="preserve"> </v>
      </c>
      <c r="BH142" s="728"/>
      <c r="BI142" s="28">
        <f t="shared" si="151"/>
        <v>0</v>
      </c>
      <c r="BJ142" s="142" t="str">
        <f t="shared" si="182"/>
        <v xml:space="preserve"> </v>
      </c>
      <c r="BL142" s="809">
        <f t="shared" si="188"/>
        <v>0</v>
      </c>
      <c r="BM142" s="809">
        <f t="shared" si="189"/>
        <v>0</v>
      </c>
      <c r="BN142" s="796"/>
      <c r="BO142" s="796"/>
      <c r="BP142" s="796"/>
      <c r="BQ142" s="796"/>
    </row>
    <row r="143" spans="1:69" s="8" customFormat="1" ht="23.25" customHeight="1" x14ac:dyDescent="0.25">
      <c r="A143" s="621" t="s">
        <v>106</v>
      </c>
      <c r="B143" s="622" t="s">
        <v>98</v>
      </c>
      <c r="C143" s="667">
        <f>M143+AY143</f>
        <v>0</v>
      </c>
      <c r="D143" s="365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26">
        <f t="shared" si="171"/>
        <v>-246.5</v>
      </c>
      <c r="K143" s="68">
        <f t="shared" si="119"/>
        <v>237.9</v>
      </c>
      <c r="L143" s="171">
        <f t="shared" si="166"/>
        <v>3.4888438133874238</v>
      </c>
      <c r="M143" s="365">
        <f t="shared" si="163"/>
        <v>0</v>
      </c>
      <c r="N143" s="365">
        <f t="shared" si="164"/>
        <v>0</v>
      </c>
      <c r="O143" s="49">
        <f t="shared" si="165"/>
        <v>-8.6</v>
      </c>
      <c r="P143" s="28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26">
        <f t="shared" si="172"/>
        <v>-246.5</v>
      </c>
      <c r="U143" s="93">
        <f t="shared" si="173"/>
        <v>237.9</v>
      </c>
      <c r="V143" s="681">
        <f t="shared" si="174"/>
        <v>3.4888438133874238</v>
      </c>
      <c r="W143" s="856">
        <f>W144+W145+W148+W149</f>
        <v>0</v>
      </c>
      <c r="X143" s="442">
        <f>X144+X145+X148+X149</f>
        <v>0</v>
      </c>
      <c r="Y143" s="28">
        <f t="shared" si="167"/>
        <v>0</v>
      </c>
      <c r="Z143" s="932">
        <f>Z144+Z145+Z148+Z149</f>
        <v>0</v>
      </c>
      <c r="AA143" s="962">
        <f>AA144+AA145+AA148+AA149</f>
        <v>-8.6</v>
      </c>
      <c r="AB143" s="357">
        <f t="shared" si="193"/>
        <v>-8.6</v>
      </c>
      <c r="AC143" s="49">
        <f>AC144+AC145+AC148+AC149</f>
        <v>0</v>
      </c>
      <c r="AD143" s="28">
        <f t="shared" si="118"/>
        <v>-8.6</v>
      </c>
      <c r="AE143" s="28" t="str">
        <f t="shared" si="117"/>
        <v xml:space="preserve"> </v>
      </c>
      <c r="AF143" s="897">
        <f>AF144+AF145+AF148+AF149</f>
        <v>-246.5</v>
      </c>
      <c r="AG143" s="49">
        <f t="shared" si="175"/>
        <v>237.9</v>
      </c>
      <c r="AH143" s="146">
        <f t="shared" si="184"/>
        <v>3.4888438133874238</v>
      </c>
      <c r="AI143" s="44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83"/>
      <c r="AO143" s="49">
        <f t="shared" si="178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9"/>
        <v>0</v>
      </c>
      <c r="AU143" s="68" t="str">
        <f t="shared" si="125"/>
        <v xml:space="preserve"> </v>
      </c>
      <c r="AV143" s="734"/>
      <c r="AW143" s="49">
        <f t="shared" si="180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5"/>
        <v>0</v>
      </c>
      <c r="BB143" s="365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29">
        <f t="shared" si="129"/>
        <v>0</v>
      </c>
      <c r="BG143" s="57" t="str">
        <f t="shared" si="162"/>
        <v xml:space="preserve"> </v>
      </c>
      <c r="BH143" s="734"/>
      <c r="BI143" s="49">
        <f t="shared" si="151"/>
        <v>0</v>
      </c>
      <c r="BJ143" s="142" t="str">
        <f t="shared" si="182"/>
        <v xml:space="preserve"> </v>
      </c>
      <c r="BK143" s="2"/>
      <c r="BL143" s="809">
        <f t="shared" si="188"/>
        <v>0</v>
      </c>
      <c r="BM143" s="809">
        <f t="shared" si="189"/>
        <v>0</v>
      </c>
      <c r="BN143" s="796">
        <v>0</v>
      </c>
      <c r="BO143" s="796"/>
      <c r="BP143" s="796"/>
      <c r="BQ143" s="799">
        <v>0</v>
      </c>
    </row>
    <row r="144" spans="1:69" ht="22.5" customHeight="1" x14ac:dyDescent="0.25">
      <c r="A144" s="623" t="s">
        <v>104</v>
      </c>
      <c r="B144" s="624" t="s">
        <v>105</v>
      </c>
      <c r="C144" s="668">
        <f>M144+AY144</f>
        <v>0</v>
      </c>
      <c r="D144" s="357">
        <f t="shared" si="183"/>
        <v>0</v>
      </c>
      <c r="E144" s="28">
        <f t="shared" si="168"/>
        <v>-8.6</v>
      </c>
      <c r="F144" s="28">
        <f t="shared" si="190"/>
        <v>-8.6</v>
      </c>
      <c r="G144" s="49">
        <f t="shared" si="170"/>
        <v>0</v>
      </c>
      <c r="H144" s="28">
        <f t="shared" si="186"/>
        <v>-8.6</v>
      </c>
      <c r="I144" s="28" t="str">
        <f t="shared" si="187"/>
        <v xml:space="preserve"> </v>
      </c>
      <c r="J144" s="819">
        <f t="shared" si="171"/>
        <v>-36.5</v>
      </c>
      <c r="K144" s="47">
        <f t="shared" si="119"/>
        <v>27.9</v>
      </c>
      <c r="L144" s="172">
        <f t="shared" si="166"/>
        <v>23.56164383561644</v>
      </c>
      <c r="M144" s="365">
        <f t="shared" si="163"/>
        <v>0</v>
      </c>
      <c r="N144" s="357">
        <f t="shared" si="164"/>
        <v>0</v>
      </c>
      <c r="O144" s="28">
        <f t="shared" si="165"/>
        <v>-8.6</v>
      </c>
      <c r="P144" s="28">
        <f t="shared" si="191"/>
        <v>-8.6</v>
      </c>
      <c r="Q144" s="28">
        <f t="shared" si="192"/>
        <v>0</v>
      </c>
      <c r="R144" s="28">
        <f t="shared" si="108"/>
        <v>-8.6</v>
      </c>
      <c r="S144" s="28" t="str">
        <f t="shared" si="109"/>
        <v xml:space="preserve"> </v>
      </c>
      <c r="T144" s="819">
        <f t="shared" si="172"/>
        <v>-36.5</v>
      </c>
      <c r="U144" s="86">
        <f t="shared" si="173"/>
        <v>27.9</v>
      </c>
      <c r="V144" s="682">
        <f t="shared" si="174"/>
        <v>23.56164383561644</v>
      </c>
      <c r="W144" s="847"/>
      <c r="X144" s="379"/>
      <c r="Y144" s="28">
        <f t="shared" si="167"/>
        <v>0</v>
      </c>
      <c r="Z144" s="544"/>
      <c r="AA144" s="953">
        <v>-8.6</v>
      </c>
      <c r="AB144" s="357">
        <f t="shared" si="193"/>
        <v>-8.6</v>
      </c>
      <c r="AC144" s="28"/>
      <c r="AD144" s="28">
        <f t="shared" si="118"/>
        <v>-8.6</v>
      </c>
      <c r="AE144" s="28" t="str">
        <f t="shared" si="117"/>
        <v xml:space="preserve"> </v>
      </c>
      <c r="AF144" s="891">
        <v>-36.5</v>
      </c>
      <c r="AG144" s="28">
        <f t="shared" si="175"/>
        <v>27.9</v>
      </c>
      <c r="AH144" s="146">
        <f t="shared" si="184"/>
        <v>23.56164383561644</v>
      </c>
      <c r="AI144" s="379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73"/>
      <c r="AO144" s="28">
        <f t="shared" si="178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9"/>
        <v>0</v>
      </c>
      <c r="AU144" s="47" t="str">
        <f t="shared" si="125"/>
        <v xml:space="preserve"> </v>
      </c>
      <c r="AV144" s="728"/>
      <c r="AW144" s="28">
        <f t="shared" si="180"/>
        <v>0</v>
      </c>
      <c r="AX144" s="463" t="str">
        <f t="shared" si="123"/>
        <v xml:space="preserve"> </v>
      </c>
      <c r="AY144" s="531"/>
      <c r="AZ144" s="367"/>
      <c r="BA144" s="367">
        <f t="shared" si="185"/>
        <v>0</v>
      </c>
      <c r="BB144" s="367"/>
      <c r="BC144" s="57"/>
      <c r="BD144" s="57">
        <f t="shared" si="194"/>
        <v>0</v>
      </c>
      <c r="BE144" s="57"/>
      <c r="BF144" s="74">
        <f t="shared" si="129"/>
        <v>0</v>
      </c>
      <c r="BG144" s="34" t="str">
        <f t="shared" si="162"/>
        <v xml:space="preserve"> </v>
      </c>
      <c r="BH144" s="728"/>
      <c r="BI144" s="28">
        <f t="shared" si="151"/>
        <v>0</v>
      </c>
      <c r="BJ144" s="142" t="str">
        <f t="shared" si="182"/>
        <v xml:space="preserve"> </v>
      </c>
      <c r="BL144" s="809">
        <f t="shared" si="188"/>
        <v>0</v>
      </c>
      <c r="BM144" s="809">
        <f t="shared" si="189"/>
        <v>0</v>
      </c>
      <c r="BN144" s="799"/>
      <c r="BO144" s="799"/>
      <c r="BP144" s="799"/>
      <c r="BQ144" s="796"/>
    </row>
    <row r="145" spans="1:69" ht="23.25" customHeight="1" x14ac:dyDescent="0.25">
      <c r="A145" s="623" t="s">
        <v>108</v>
      </c>
      <c r="B145" s="624" t="s">
        <v>107</v>
      </c>
      <c r="C145" s="668">
        <f>M145+AY145</f>
        <v>0</v>
      </c>
      <c r="D145" s="357">
        <f t="shared" si="183"/>
        <v>0</v>
      </c>
      <c r="E145" s="28">
        <f t="shared" si="168"/>
        <v>0</v>
      </c>
      <c r="F145" s="28">
        <f t="shared" si="190"/>
        <v>0</v>
      </c>
      <c r="G145" s="28">
        <f t="shared" si="170"/>
        <v>0</v>
      </c>
      <c r="H145" s="28">
        <f t="shared" si="186"/>
        <v>0</v>
      </c>
      <c r="I145" s="28" t="str">
        <f t="shared" si="187"/>
        <v xml:space="preserve"> </v>
      </c>
      <c r="J145" s="819">
        <f t="shared" si="171"/>
        <v>-210</v>
      </c>
      <c r="K145" s="47">
        <f t="shared" si="119"/>
        <v>210</v>
      </c>
      <c r="L145" s="172">
        <f t="shared" si="166"/>
        <v>0</v>
      </c>
      <c r="M145" s="357">
        <f t="shared" si="163"/>
        <v>0</v>
      </c>
      <c r="N145" s="357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819">
        <f t="shared" si="172"/>
        <v>-210</v>
      </c>
      <c r="U145" s="86">
        <f t="shared" si="173"/>
        <v>210</v>
      </c>
      <c r="V145" s="682">
        <f t="shared" si="174"/>
        <v>0</v>
      </c>
      <c r="W145" s="847"/>
      <c r="X145" s="379"/>
      <c r="Y145" s="28">
        <f t="shared" si="167"/>
        <v>0</v>
      </c>
      <c r="Z145" s="544"/>
      <c r="AA145" s="953">
        <f>AA146+AA147</f>
        <v>0</v>
      </c>
      <c r="AB145" s="357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91">
        <f>AF146+AF147</f>
        <v>-210</v>
      </c>
      <c r="AG145" s="28">
        <f t="shared" si="175"/>
        <v>210</v>
      </c>
      <c r="AH145" s="146">
        <f t="shared" si="184"/>
        <v>0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3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8"/>
      <c r="AW145" s="28">
        <f t="shared" si="180"/>
        <v>0</v>
      </c>
      <c r="AX145" s="463" t="str">
        <f t="shared" si="123"/>
        <v xml:space="preserve"> </v>
      </c>
      <c r="AY145" s="531"/>
      <c r="AZ145" s="357"/>
      <c r="BA145" s="357">
        <f t="shared" si="185"/>
        <v>0</v>
      </c>
      <c r="BB145" s="357"/>
      <c r="BC145" s="28"/>
      <c r="BD145" s="28">
        <f t="shared" si="194"/>
        <v>0</v>
      </c>
      <c r="BE145" s="28"/>
      <c r="BF145" s="74">
        <f t="shared" si="129"/>
        <v>0</v>
      </c>
      <c r="BG145" s="34" t="str">
        <f t="shared" si="162"/>
        <v xml:space="preserve"> </v>
      </c>
      <c r="BH145" s="728"/>
      <c r="BI145" s="28">
        <f t="shared" si="151"/>
        <v>0</v>
      </c>
      <c r="BJ145" s="142" t="str">
        <f t="shared" si="182"/>
        <v xml:space="preserve"> </v>
      </c>
      <c r="BL145" s="809">
        <f t="shared" si="188"/>
        <v>0</v>
      </c>
      <c r="BM145" s="809">
        <f t="shared" si="189"/>
        <v>0</v>
      </c>
      <c r="BN145" s="796"/>
      <c r="BO145" s="796"/>
      <c r="BP145" s="796"/>
      <c r="BQ145" s="796"/>
    </row>
    <row r="146" spans="1:69" ht="18" customHeight="1" x14ac:dyDescent="0.25">
      <c r="A146" s="623" t="s">
        <v>349</v>
      </c>
      <c r="B146" s="624" t="s">
        <v>351</v>
      </c>
      <c r="C146" s="668"/>
      <c r="D146" s="357"/>
      <c r="E146" s="28"/>
      <c r="F146" s="28"/>
      <c r="G146" s="28"/>
      <c r="H146" s="28"/>
      <c r="I146" s="28"/>
      <c r="J146" s="819"/>
      <c r="K146" s="74"/>
      <c r="L146" s="178"/>
      <c r="M146" s="357"/>
      <c r="N146" s="357"/>
      <c r="O146" s="28"/>
      <c r="P146" s="28"/>
      <c r="Q146" s="28"/>
      <c r="R146" s="28"/>
      <c r="S146" s="28"/>
      <c r="T146" s="819"/>
      <c r="U146" s="98"/>
      <c r="V146" s="687"/>
      <c r="W146" s="847"/>
      <c r="X146" s="379"/>
      <c r="Y146" s="28">
        <f t="shared" si="167"/>
        <v>0</v>
      </c>
      <c r="Z146" s="544"/>
      <c r="AA146" s="953"/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91">
        <v>-210</v>
      </c>
      <c r="AG146" s="28">
        <f t="shared" si="175"/>
        <v>210</v>
      </c>
      <c r="AH146" s="146">
        <f t="shared" si="184"/>
        <v>0</v>
      </c>
      <c r="AI146" s="379"/>
      <c r="AJ146" s="28"/>
      <c r="AK146" s="28"/>
      <c r="AL146" s="28"/>
      <c r="AM146" s="28"/>
      <c r="AN146" s="773"/>
      <c r="AO146" s="28"/>
      <c r="AP146" s="198"/>
      <c r="AQ146" s="145"/>
      <c r="AR146" s="357"/>
      <c r="AS146" s="28"/>
      <c r="AT146" s="28"/>
      <c r="AU146" s="74"/>
      <c r="AV146" s="728"/>
      <c r="AW146" s="28"/>
      <c r="AX146" s="482"/>
      <c r="AY146" s="531"/>
      <c r="AZ146" s="357"/>
      <c r="BA146" s="357">
        <f t="shared" si="185"/>
        <v>0</v>
      </c>
      <c r="BB146" s="357"/>
      <c r="BC146" s="28"/>
      <c r="BD146" s="28"/>
      <c r="BE146" s="28"/>
      <c r="BF146" s="74"/>
      <c r="BG146" s="34"/>
      <c r="BH146" s="728"/>
      <c r="BI146" s="28"/>
      <c r="BJ146" s="142"/>
      <c r="BL146" s="809"/>
      <c r="BM146" s="809"/>
      <c r="BN146" s="796"/>
      <c r="BO146" s="796"/>
      <c r="BP146" s="796"/>
      <c r="BQ146" s="796"/>
    </row>
    <row r="147" spans="1:69" ht="18.75" customHeight="1" x14ac:dyDescent="0.25">
      <c r="A147" s="623" t="s">
        <v>350</v>
      </c>
      <c r="B147" s="624" t="s">
        <v>352</v>
      </c>
      <c r="C147" s="668"/>
      <c r="D147" s="357"/>
      <c r="E147" s="28"/>
      <c r="F147" s="28"/>
      <c r="G147" s="28"/>
      <c r="H147" s="28"/>
      <c r="I147" s="28"/>
      <c r="J147" s="819"/>
      <c r="K147" s="74"/>
      <c r="L147" s="178"/>
      <c r="M147" s="357"/>
      <c r="N147" s="357"/>
      <c r="O147" s="28"/>
      <c r="P147" s="28"/>
      <c r="Q147" s="28"/>
      <c r="R147" s="28"/>
      <c r="S147" s="28"/>
      <c r="T147" s="819"/>
      <c r="U147" s="98"/>
      <c r="V147" s="687"/>
      <c r="W147" s="847"/>
      <c r="X147" s="379"/>
      <c r="Y147" s="28">
        <f t="shared" si="167"/>
        <v>0</v>
      </c>
      <c r="Z147" s="544"/>
      <c r="AA147" s="953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91"/>
      <c r="AG147" s="28">
        <f t="shared" si="175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3"/>
      <c r="AO147" s="28"/>
      <c r="AP147" s="198"/>
      <c r="AQ147" s="145"/>
      <c r="AR147" s="357"/>
      <c r="AS147" s="28"/>
      <c r="AT147" s="28"/>
      <c r="AU147" s="74"/>
      <c r="AV147" s="728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8"/>
      <c r="BI147" s="28"/>
      <c r="BJ147" s="142"/>
      <c r="BL147" s="809"/>
      <c r="BM147" s="809"/>
      <c r="BN147" s="796"/>
      <c r="BO147" s="796"/>
      <c r="BP147" s="796"/>
      <c r="BQ147" s="796"/>
    </row>
    <row r="148" spans="1:69" ht="26.25" customHeight="1" x14ac:dyDescent="0.25">
      <c r="A148" s="623" t="s">
        <v>109</v>
      </c>
      <c r="B148" s="624" t="s">
        <v>110</v>
      </c>
      <c r="C148" s="668"/>
      <c r="D148" s="357">
        <f>N148+AZ148</f>
        <v>0</v>
      </c>
      <c r="E148" s="28">
        <f>O148+BC148</f>
        <v>0</v>
      </c>
      <c r="F148" s="28">
        <f t="shared" si="190"/>
        <v>0</v>
      </c>
      <c r="G148" s="49">
        <f>Q148+BE148</f>
        <v>0</v>
      </c>
      <c r="H148" s="28">
        <f t="shared" si="186"/>
        <v>0</v>
      </c>
      <c r="I148" s="28" t="str">
        <f t="shared" si="187"/>
        <v xml:space="preserve"> </v>
      </c>
      <c r="J148" s="819">
        <f t="shared" ref="J148:J166" si="195">T148+BH148</f>
        <v>0</v>
      </c>
      <c r="K148" s="47">
        <f t="shared" si="119"/>
        <v>0</v>
      </c>
      <c r="L148" s="172" t="str">
        <f t="shared" ref="L148:L155" si="196">IF(J148&lt;&gt;0,IF(E148/J148*100&lt;0,"&lt;0",IF(E148/J148*100&gt;200,"&gt;200",E148/J148*100))," ")</f>
        <v xml:space="preserve"> </v>
      </c>
      <c r="M148" s="365">
        <f t="shared" ref="M148:M174" si="197">W148+AI148+AQ148</f>
        <v>0</v>
      </c>
      <c r="N148" s="357">
        <f t="shared" ref="N148:N174" si="198">X148+AJ148+AR148</f>
        <v>0</v>
      </c>
      <c r="O148" s="28">
        <f t="shared" ref="O148:O169" si="199">AA148+AK148+AS148</f>
        <v>0</v>
      </c>
      <c r="P148" s="28">
        <f t="shared" si="191"/>
        <v>0</v>
      </c>
      <c r="Q148" s="28">
        <f t="shared" si="192"/>
        <v>0</v>
      </c>
      <c r="R148" s="28">
        <f t="shared" ref="R148:R203" si="200">O148-N148</f>
        <v>0</v>
      </c>
      <c r="S148" s="28" t="str">
        <f t="shared" ref="S148:S203" si="201">IF(N148&lt;&gt;0,IF(O148/N148*100&lt;0,"&lt;0",IF(O148/N148*100&gt;200,"&gt;200",O148/N148*100))," ")</f>
        <v xml:space="preserve"> </v>
      </c>
      <c r="T148" s="819">
        <f t="shared" si="172"/>
        <v>0</v>
      </c>
      <c r="U148" s="86">
        <f t="shared" si="173"/>
        <v>0</v>
      </c>
      <c r="V148" s="682" t="str">
        <f t="shared" si="174"/>
        <v xml:space="preserve"> </v>
      </c>
      <c r="W148" s="847"/>
      <c r="X148" s="379"/>
      <c r="Y148" s="28">
        <f t="shared" si="167"/>
        <v>0</v>
      </c>
      <c r="Z148" s="544"/>
      <c r="AA148" s="953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91"/>
      <c r="AG148" s="28">
        <f t="shared" si="175"/>
        <v>0</v>
      </c>
      <c r="AH148" s="146" t="str">
        <f t="shared" si="184"/>
        <v xml:space="preserve"> </v>
      </c>
      <c r="AI148" s="379"/>
      <c r="AJ148" s="28"/>
      <c r="AK148" s="28"/>
      <c r="AL148" s="28">
        <f t="shared" si="176"/>
        <v>0</v>
      </c>
      <c r="AM148" s="28" t="str">
        <f t="shared" si="177"/>
        <v xml:space="preserve"> </v>
      </c>
      <c r="AN148" s="773"/>
      <c r="AO148" s="28">
        <f t="shared" si="178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9"/>
        <v>0</v>
      </c>
      <c r="AU148" s="47" t="str">
        <f t="shared" si="125"/>
        <v xml:space="preserve"> </v>
      </c>
      <c r="AV148" s="728"/>
      <c r="AW148" s="28">
        <f t="shared" si="180"/>
        <v>0</v>
      </c>
      <c r="AX148" s="463" t="str">
        <f t="shared" si="123"/>
        <v xml:space="preserve"> </v>
      </c>
      <c r="AY148" s="531"/>
      <c r="AZ148" s="357"/>
      <c r="BA148" s="357">
        <f t="shared" si="185"/>
        <v>0</v>
      </c>
      <c r="BB148" s="357"/>
      <c r="BC148" s="28"/>
      <c r="BD148" s="28">
        <f t="shared" si="194"/>
        <v>0</v>
      </c>
      <c r="BE148" s="28"/>
      <c r="BF148" s="73">
        <f t="shared" si="129"/>
        <v>0</v>
      </c>
      <c r="BG148" s="34" t="str">
        <f t="shared" si="162"/>
        <v xml:space="preserve"> </v>
      </c>
      <c r="BH148" s="728"/>
      <c r="BI148" s="28">
        <f t="shared" si="151"/>
        <v>0</v>
      </c>
      <c r="BJ148" s="142" t="str">
        <f t="shared" si="182"/>
        <v xml:space="preserve"> </v>
      </c>
      <c r="BL148" s="809">
        <f t="shared" si="188"/>
        <v>0</v>
      </c>
      <c r="BM148" s="809">
        <f t="shared" si="189"/>
        <v>0</v>
      </c>
      <c r="BN148" s="796"/>
      <c r="BO148" s="796"/>
      <c r="BP148" s="796"/>
      <c r="BQ148" s="799"/>
    </row>
    <row r="149" spans="1:69" s="3" customFormat="1" ht="23.25" customHeight="1" x14ac:dyDescent="0.25">
      <c r="A149" s="623" t="s">
        <v>112</v>
      </c>
      <c r="B149" s="625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90"/>
        <v>0</v>
      </c>
      <c r="G149" s="49">
        <f>Q149+BE149</f>
        <v>0</v>
      </c>
      <c r="H149" s="63">
        <f t="shared" si="186"/>
        <v>0</v>
      </c>
      <c r="I149" s="63" t="str">
        <f t="shared" si="187"/>
        <v xml:space="preserve"> </v>
      </c>
      <c r="J149" s="819">
        <f t="shared" si="195"/>
        <v>0</v>
      </c>
      <c r="K149" s="47">
        <f t="shared" si="119"/>
        <v>0</v>
      </c>
      <c r="L149" s="172" t="str">
        <f t="shared" si="196"/>
        <v xml:space="preserve"> </v>
      </c>
      <c r="M149" s="365">
        <f t="shared" si="197"/>
        <v>0</v>
      </c>
      <c r="N149" s="370">
        <f t="shared" si="198"/>
        <v>0</v>
      </c>
      <c r="O149" s="63">
        <f t="shared" si="199"/>
        <v>0</v>
      </c>
      <c r="P149" s="63">
        <f t="shared" si="191"/>
        <v>0</v>
      </c>
      <c r="Q149" s="63">
        <f t="shared" si="192"/>
        <v>0</v>
      </c>
      <c r="R149" s="63">
        <f t="shared" si="200"/>
        <v>0</v>
      </c>
      <c r="S149" s="63" t="str">
        <f t="shared" si="201"/>
        <v xml:space="preserve"> </v>
      </c>
      <c r="T149" s="819">
        <f t="shared" si="172"/>
        <v>0</v>
      </c>
      <c r="U149" s="86">
        <f t="shared" si="173"/>
        <v>0</v>
      </c>
      <c r="V149" s="682" t="str">
        <f t="shared" si="174"/>
        <v xml:space="preserve"> </v>
      </c>
      <c r="W149" s="871"/>
      <c r="X149" s="491"/>
      <c r="Y149" s="28">
        <f t="shared" si="167"/>
        <v>0</v>
      </c>
      <c r="Z149" s="945"/>
      <c r="AA149" s="975"/>
      <c r="AB149" s="370">
        <f t="shared" si="193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91"/>
      <c r="AG149" s="63">
        <f t="shared" si="175"/>
        <v>0</v>
      </c>
      <c r="AH149" s="200" t="str">
        <f t="shared" si="184"/>
        <v xml:space="preserve"> </v>
      </c>
      <c r="AI149" s="491"/>
      <c r="AJ149" s="63"/>
      <c r="AK149" s="63"/>
      <c r="AL149" s="63">
        <f t="shared" si="176"/>
        <v>0</v>
      </c>
      <c r="AM149" s="63" t="str">
        <f t="shared" si="177"/>
        <v xml:space="preserve"> </v>
      </c>
      <c r="AN149" s="773"/>
      <c r="AO149" s="63">
        <f t="shared" si="178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9"/>
        <v>0</v>
      </c>
      <c r="AU149" s="47" t="str">
        <f t="shared" si="125"/>
        <v xml:space="preserve"> </v>
      </c>
      <c r="AV149" s="728"/>
      <c r="AW149" s="63">
        <f t="shared" si="180"/>
        <v>0</v>
      </c>
      <c r="AX149" s="463" t="str">
        <f t="shared" si="123"/>
        <v xml:space="preserve"> </v>
      </c>
      <c r="AY149" s="531"/>
      <c r="AZ149" s="365"/>
      <c r="BA149" s="365">
        <f t="shared" si="185"/>
        <v>0</v>
      </c>
      <c r="BB149" s="365"/>
      <c r="BC149" s="49"/>
      <c r="BD149" s="49">
        <f t="shared" si="194"/>
        <v>0</v>
      </c>
      <c r="BE149" s="49"/>
      <c r="BF149" s="127">
        <f t="shared" si="129"/>
        <v>0</v>
      </c>
      <c r="BG149" s="34" t="str">
        <f t="shared" si="162"/>
        <v xml:space="preserve"> </v>
      </c>
      <c r="BH149" s="728"/>
      <c r="BI149" s="63">
        <f t="shared" si="151"/>
        <v>0</v>
      </c>
      <c r="BJ149" s="142" t="str">
        <f t="shared" si="182"/>
        <v xml:space="preserve"> </v>
      </c>
      <c r="BK149" s="2"/>
      <c r="BL149" s="809">
        <f t="shared" si="188"/>
        <v>0</v>
      </c>
      <c r="BM149" s="809">
        <f t="shared" si="189"/>
        <v>0</v>
      </c>
      <c r="BN149" s="799"/>
      <c r="BO149" s="799"/>
      <c r="BP149" s="799"/>
      <c r="BQ149" s="796"/>
    </row>
    <row r="150" spans="1:69" s="8" customFormat="1" ht="23.25" customHeight="1" x14ac:dyDescent="0.25">
      <c r="A150" s="626" t="s">
        <v>117</v>
      </c>
      <c r="B150" s="617" t="s">
        <v>113</v>
      </c>
      <c r="C150" s="365">
        <f>M150+AY150</f>
        <v>0</v>
      </c>
      <c r="D150" s="365">
        <f>N150+AZ150</f>
        <v>0</v>
      </c>
      <c r="E150" s="49">
        <f>O150+BC150</f>
        <v>-0.4</v>
      </c>
      <c r="F150" s="49">
        <f t="shared" si="190"/>
        <v>-0.4</v>
      </c>
      <c r="G150" s="49">
        <f>Q150+BE150</f>
        <v>0</v>
      </c>
      <c r="H150" s="49">
        <f t="shared" si="186"/>
        <v>-0.4</v>
      </c>
      <c r="I150" s="49" t="str">
        <f t="shared" si="187"/>
        <v xml:space="preserve"> </v>
      </c>
      <c r="J150" s="828">
        <f t="shared" si="195"/>
        <v>-0.3</v>
      </c>
      <c r="K150" s="71">
        <f t="shared" si="119"/>
        <v>-0.10000000000000003</v>
      </c>
      <c r="L150" s="175">
        <f t="shared" si="196"/>
        <v>133.33333333333334</v>
      </c>
      <c r="M150" s="365">
        <f t="shared" si="197"/>
        <v>0</v>
      </c>
      <c r="N150" s="365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28">
        <f t="shared" si="172"/>
        <v>0</v>
      </c>
      <c r="U150" s="95">
        <f t="shared" si="173"/>
        <v>0</v>
      </c>
      <c r="V150" s="684" t="str">
        <f t="shared" si="174"/>
        <v xml:space="preserve"> </v>
      </c>
      <c r="W150" s="856">
        <f>W151+W152</f>
        <v>0</v>
      </c>
      <c r="X150" s="442">
        <f>X151+X152</f>
        <v>0</v>
      </c>
      <c r="Y150" s="28">
        <f t="shared" si="167"/>
        <v>0</v>
      </c>
      <c r="Z150" s="932">
        <f>Z151+Z152</f>
        <v>0</v>
      </c>
      <c r="AA150" s="962">
        <f>AA151+AA152</f>
        <v>0</v>
      </c>
      <c r="AB150" s="370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897">
        <f>AF151+AF152</f>
        <v>0</v>
      </c>
      <c r="AG150" s="49">
        <f t="shared" si="175"/>
        <v>0</v>
      </c>
      <c r="AH150" s="154" t="str">
        <f t="shared" si="184"/>
        <v xml:space="preserve"> </v>
      </c>
      <c r="AI150" s="44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83"/>
      <c r="AO150" s="49">
        <f t="shared" si="178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9"/>
        <v>0</v>
      </c>
      <c r="AU150" s="71" t="str">
        <f t="shared" si="125"/>
        <v xml:space="preserve"> </v>
      </c>
      <c r="AV150" s="734"/>
      <c r="AW150" s="49">
        <f t="shared" si="180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5"/>
        <v>0</v>
      </c>
      <c r="BB150" s="365">
        <f>BB151+BB152</f>
        <v>0</v>
      </c>
      <c r="BC150" s="49">
        <f>BC151+BC152</f>
        <v>-0.4</v>
      </c>
      <c r="BD150" s="49">
        <f t="shared" si="194"/>
        <v>-0.4</v>
      </c>
      <c r="BE150" s="49">
        <f>BE151+BE152</f>
        <v>0</v>
      </c>
      <c r="BF150" s="129">
        <f t="shared" si="129"/>
        <v>-0.4</v>
      </c>
      <c r="BG150" s="57" t="str">
        <f t="shared" si="162"/>
        <v xml:space="preserve"> </v>
      </c>
      <c r="BH150" s="734">
        <f>BH151+BH152</f>
        <v>-0.3</v>
      </c>
      <c r="BI150" s="49">
        <f t="shared" si="151"/>
        <v>-0.10000000000000003</v>
      </c>
      <c r="BJ150" s="142">
        <f t="shared" si="182"/>
        <v>133.33333333333334</v>
      </c>
      <c r="BK150" s="2"/>
      <c r="BL150" s="809">
        <f t="shared" si="188"/>
        <v>6.2</v>
      </c>
      <c r="BM150" s="809">
        <f t="shared" si="189"/>
        <v>6.2</v>
      </c>
      <c r="BN150" s="796">
        <v>6.2</v>
      </c>
      <c r="BO150" s="796"/>
      <c r="BP150" s="796"/>
      <c r="BQ150" s="796">
        <v>0</v>
      </c>
    </row>
    <row r="151" spans="1:69" ht="20.25" customHeight="1" x14ac:dyDescent="0.25">
      <c r="A151" s="588" t="s">
        <v>114</v>
      </c>
      <c r="B151" s="618" t="s">
        <v>115</v>
      </c>
      <c r="C151" s="556"/>
      <c r="D151" s="357">
        <f>N151+AZ151</f>
        <v>0</v>
      </c>
      <c r="E151" s="28">
        <f>O151+BC151</f>
        <v>-0.4</v>
      </c>
      <c r="F151" s="28">
        <f t="shared" si="190"/>
        <v>-0.4</v>
      </c>
      <c r="G151" s="28">
        <f>Q151+BE151</f>
        <v>0</v>
      </c>
      <c r="H151" s="28">
        <f t="shared" si="186"/>
        <v>-0.4</v>
      </c>
      <c r="I151" s="28" t="str">
        <f t="shared" si="187"/>
        <v xml:space="preserve"> </v>
      </c>
      <c r="J151" s="819">
        <f t="shared" si="195"/>
        <v>-0.3</v>
      </c>
      <c r="K151" s="47">
        <f t="shared" si="119"/>
        <v>-0.10000000000000003</v>
      </c>
      <c r="L151" s="172">
        <f t="shared" si="196"/>
        <v>133.33333333333334</v>
      </c>
      <c r="M151" s="365">
        <f t="shared" si="197"/>
        <v>0</v>
      </c>
      <c r="N151" s="357">
        <f t="shared" si="198"/>
        <v>0</v>
      </c>
      <c r="O151" s="28">
        <f t="shared" si="199"/>
        <v>0</v>
      </c>
      <c r="P151" s="28">
        <f t="shared" si="191"/>
        <v>0</v>
      </c>
      <c r="Q151" s="28">
        <f t="shared" si="192"/>
        <v>0</v>
      </c>
      <c r="R151" s="28">
        <f t="shared" si="200"/>
        <v>0</v>
      </c>
      <c r="S151" s="28" t="str">
        <f t="shared" si="201"/>
        <v xml:space="preserve"> </v>
      </c>
      <c r="T151" s="819">
        <f t="shared" si="172"/>
        <v>0</v>
      </c>
      <c r="U151" s="86">
        <f t="shared" si="173"/>
        <v>0</v>
      </c>
      <c r="V151" s="682" t="str">
        <f t="shared" si="174"/>
        <v xml:space="preserve"> </v>
      </c>
      <c r="W151" s="847"/>
      <c r="X151" s="379"/>
      <c r="Y151" s="28">
        <f t="shared" si="167"/>
        <v>0</v>
      </c>
      <c r="Z151" s="544"/>
      <c r="AA151" s="953"/>
      <c r="AB151" s="370">
        <f t="shared" si="193"/>
        <v>0</v>
      </c>
      <c r="AC151" s="28"/>
      <c r="AD151" s="28">
        <f t="shared" si="118"/>
        <v>0</v>
      </c>
      <c r="AE151" s="28" t="str">
        <f t="shared" si="202"/>
        <v xml:space="preserve"> </v>
      </c>
      <c r="AF151" s="891"/>
      <c r="AG151" s="28">
        <f t="shared" si="175"/>
        <v>0</v>
      </c>
      <c r="AH151" s="146" t="str">
        <f t="shared" si="184"/>
        <v xml:space="preserve"> </v>
      </c>
      <c r="AI151" s="379"/>
      <c r="AJ151" s="28"/>
      <c r="AK151" s="28"/>
      <c r="AL151" s="28">
        <f t="shared" si="176"/>
        <v>0</v>
      </c>
      <c r="AM151" s="28" t="str">
        <f t="shared" si="177"/>
        <v xml:space="preserve"> </v>
      </c>
      <c r="AN151" s="773"/>
      <c r="AO151" s="28">
        <f t="shared" si="178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9"/>
        <v>0</v>
      </c>
      <c r="AU151" s="47" t="str">
        <f t="shared" si="125"/>
        <v xml:space="preserve"> </v>
      </c>
      <c r="AV151" s="728"/>
      <c r="AW151" s="28">
        <f t="shared" si="180"/>
        <v>0</v>
      </c>
      <c r="AX151" s="463" t="str">
        <f t="shared" si="123"/>
        <v xml:space="preserve"> </v>
      </c>
      <c r="AY151" s="531"/>
      <c r="AZ151" s="367"/>
      <c r="BA151" s="367">
        <f t="shared" si="185"/>
        <v>0</v>
      </c>
      <c r="BB151" s="367"/>
      <c r="BC151" s="34">
        <v>-0.4</v>
      </c>
      <c r="BD151" s="34">
        <f t="shared" si="194"/>
        <v>-0.4</v>
      </c>
      <c r="BE151" s="57"/>
      <c r="BF151" s="128">
        <f t="shared" si="129"/>
        <v>-0.4</v>
      </c>
      <c r="BG151" s="34" t="str">
        <f t="shared" si="162"/>
        <v xml:space="preserve"> </v>
      </c>
      <c r="BH151" s="728">
        <v>-0.3</v>
      </c>
      <c r="BI151" s="28">
        <f t="shared" si="151"/>
        <v>-0.10000000000000003</v>
      </c>
      <c r="BJ151" s="142">
        <f t="shared" si="182"/>
        <v>133.33333333333334</v>
      </c>
      <c r="BL151" s="809">
        <f t="shared" si="188"/>
        <v>3</v>
      </c>
      <c r="BM151" s="809">
        <f t="shared" si="189"/>
        <v>3</v>
      </c>
      <c r="BN151" s="796">
        <v>3</v>
      </c>
      <c r="BO151" s="796"/>
      <c r="BP151" s="796"/>
      <c r="BQ151" s="799"/>
    </row>
    <row r="152" spans="1:69" ht="19.5" customHeight="1" x14ac:dyDescent="0.25">
      <c r="A152" s="588" t="s">
        <v>116</v>
      </c>
      <c r="B152" s="618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9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9">
        <f t="shared" si="172"/>
        <v>0</v>
      </c>
      <c r="U152" s="86">
        <f t="shared" si="173"/>
        <v>0</v>
      </c>
      <c r="V152" s="682" t="str">
        <f t="shared" si="174"/>
        <v xml:space="preserve"> </v>
      </c>
      <c r="W152" s="847"/>
      <c r="X152" s="379"/>
      <c r="Y152" s="28">
        <f t="shared" si="167"/>
        <v>0</v>
      </c>
      <c r="Z152" s="544"/>
      <c r="AA152" s="953"/>
      <c r="AB152" s="357">
        <f t="shared" si="193"/>
        <v>0</v>
      </c>
      <c r="AC152" s="28"/>
      <c r="AD152" s="28">
        <f t="shared" ref="AD152:AD203" si="203">AA152-X152</f>
        <v>0</v>
      </c>
      <c r="AE152" s="28" t="str">
        <f t="shared" si="202"/>
        <v xml:space="preserve"> </v>
      </c>
      <c r="AF152" s="891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3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8"/>
      <c r="AW152" s="28">
        <f t="shared" si="180"/>
        <v>0</v>
      </c>
      <c r="AX152" s="463" t="str">
        <f t="shared" si="123"/>
        <v xml:space="preserve"> </v>
      </c>
      <c r="AY152" s="531"/>
      <c r="AZ152" s="365"/>
      <c r="BA152" s="365">
        <f t="shared" si="185"/>
        <v>0</v>
      </c>
      <c r="BB152" s="365"/>
      <c r="BC152" s="49"/>
      <c r="BD152" s="49">
        <f t="shared" si="194"/>
        <v>0</v>
      </c>
      <c r="BE152" s="49"/>
      <c r="BF152" s="127">
        <f t="shared" ref="BF152:BF185" si="204">BC152-AZ152</f>
        <v>0</v>
      </c>
      <c r="BG152" s="34" t="str">
        <f t="shared" si="162"/>
        <v xml:space="preserve"> </v>
      </c>
      <c r="BH152" s="728"/>
      <c r="BI152" s="28">
        <f t="shared" si="151"/>
        <v>0</v>
      </c>
      <c r="BJ152" s="142" t="str">
        <f t="shared" si="182"/>
        <v xml:space="preserve"> </v>
      </c>
      <c r="BL152" s="809">
        <f t="shared" si="188"/>
        <v>3.2</v>
      </c>
      <c r="BM152" s="809">
        <f t="shared" si="189"/>
        <v>3.2</v>
      </c>
      <c r="BN152" s="796">
        <v>3.2</v>
      </c>
      <c r="BO152" s="796"/>
      <c r="BP152" s="796"/>
      <c r="BQ152" s="796"/>
    </row>
    <row r="153" spans="1:69" s="8" customFormat="1" ht="21.75" customHeight="1" x14ac:dyDescent="0.25">
      <c r="A153" s="627" t="s">
        <v>122</v>
      </c>
      <c r="B153" s="617" t="s">
        <v>120</v>
      </c>
      <c r="C153" s="442">
        <f>C154+C155+C156</f>
        <v>61.8</v>
      </c>
      <c r="D153" s="442">
        <f>D154+D155+D156</f>
        <v>61.8</v>
      </c>
      <c r="E153" s="49">
        <f>E154+E155+E156</f>
        <v>30.6</v>
      </c>
      <c r="F153" s="49">
        <f>F154+F155+F156</f>
        <v>30.6</v>
      </c>
      <c r="G153" s="49">
        <f>G154+G155+G156</f>
        <v>0</v>
      </c>
      <c r="H153" s="49">
        <f t="shared" si="186"/>
        <v>-31.199999999999996</v>
      </c>
      <c r="I153" s="49">
        <f t="shared" si="187"/>
        <v>49.514563106796125</v>
      </c>
      <c r="J153" s="828">
        <f t="shared" si="195"/>
        <v>21.6</v>
      </c>
      <c r="K153" s="72">
        <f t="shared" si="119"/>
        <v>9</v>
      </c>
      <c r="L153" s="176">
        <f t="shared" si="196"/>
        <v>141.66666666666669</v>
      </c>
      <c r="M153" s="365">
        <f t="shared" si="197"/>
        <v>61.8</v>
      </c>
      <c r="N153" s="365">
        <f t="shared" si="198"/>
        <v>61.8</v>
      </c>
      <c r="O153" s="49">
        <f t="shared" si="199"/>
        <v>30.6</v>
      </c>
      <c r="P153" s="49">
        <f t="shared" si="191"/>
        <v>30.6</v>
      </c>
      <c r="Q153" s="49">
        <f t="shared" si="192"/>
        <v>0</v>
      </c>
      <c r="R153" s="49">
        <f t="shared" si="200"/>
        <v>-31.199999999999996</v>
      </c>
      <c r="S153" s="49">
        <f t="shared" si="201"/>
        <v>49.514563106796125</v>
      </c>
      <c r="T153" s="828">
        <f t="shared" si="172"/>
        <v>21.6</v>
      </c>
      <c r="U153" s="96">
        <f t="shared" si="173"/>
        <v>9</v>
      </c>
      <c r="V153" s="685">
        <f t="shared" si="174"/>
        <v>141.66666666666669</v>
      </c>
      <c r="W153" s="854">
        <f>W154+W155+W156</f>
        <v>61.8</v>
      </c>
      <c r="X153" s="664">
        <f>X154+X155+X156</f>
        <v>61.8</v>
      </c>
      <c r="Y153" s="920">
        <f t="shared" si="167"/>
        <v>61.8</v>
      </c>
      <c r="Z153" s="930">
        <f>Z154+Z155+Z156</f>
        <v>0</v>
      </c>
      <c r="AA153" s="960">
        <f>AA154+AA155+AA156</f>
        <v>30.6</v>
      </c>
      <c r="AB153" s="656">
        <f t="shared" si="193"/>
        <v>30.6</v>
      </c>
      <c r="AC153" s="49">
        <f>AC154+AC155+AC156</f>
        <v>0</v>
      </c>
      <c r="AD153" s="49">
        <f t="shared" si="203"/>
        <v>-31.199999999999996</v>
      </c>
      <c r="AE153" s="49">
        <f t="shared" si="202"/>
        <v>49.514563106796125</v>
      </c>
      <c r="AF153" s="896">
        <f>AF154+AF155+AF156</f>
        <v>21.6</v>
      </c>
      <c r="AG153" s="49">
        <f t="shared" si="175"/>
        <v>9</v>
      </c>
      <c r="AH153" s="154">
        <f t="shared" si="184"/>
        <v>141.66666666666669</v>
      </c>
      <c r="AI153" s="44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83"/>
      <c r="AO153" s="49">
        <f t="shared" si="178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9"/>
        <v>0</v>
      </c>
      <c r="AU153" s="72" t="str">
        <f t="shared" si="125"/>
        <v xml:space="preserve"> </v>
      </c>
      <c r="AV153" s="734"/>
      <c r="AW153" s="49">
        <f t="shared" si="180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5"/>
        <v>0</v>
      </c>
      <c r="BB153" s="44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29">
        <f t="shared" si="204"/>
        <v>0</v>
      </c>
      <c r="BG153" s="57" t="str">
        <f t="shared" si="162"/>
        <v xml:space="preserve"> </v>
      </c>
      <c r="BH153" s="734"/>
      <c r="BI153" s="49">
        <f t="shared" si="151"/>
        <v>0</v>
      </c>
      <c r="BJ153" s="142" t="str">
        <f t="shared" si="182"/>
        <v xml:space="preserve"> </v>
      </c>
      <c r="BK153" s="2"/>
      <c r="BL153" s="809">
        <f t="shared" si="188"/>
        <v>0.1</v>
      </c>
      <c r="BM153" s="809">
        <f t="shared" si="189"/>
        <v>0.1</v>
      </c>
      <c r="BN153" s="796">
        <v>0.1</v>
      </c>
      <c r="BO153" s="796"/>
      <c r="BP153" s="796"/>
      <c r="BQ153" s="796">
        <v>0</v>
      </c>
    </row>
    <row r="154" spans="1:69" ht="30.75" customHeight="1" x14ac:dyDescent="0.25">
      <c r="A154" s="588" t="s">
        <v>119</v>
      </c>
      <c r="B154" s="618" t="s">
        <v>121</v>
      </c>
      <c r="C154" s="379">
        <f>M154+AY154</f>
        <v>61.8</v>
      </c>
      <c r="D154" s="379">
        <f>N154+AZ154</f>
        <v>61.8</v>
      </c>
      <c r="E154" s="28">
        <f>O154+BC154</f>
        <v>30.6</v>
      </c>
      <c r="F154" s="28">
        <f>P154+BD154</f>
        <v>30.6</v>
      </c>
      <c r="G154" s="379">
        <f>Q154+BE154</f>
        <v>0</v>
      </c>
      <c r="H154" s="28">
        <f t="shared" si="186"/>
        <v>-31.199999999999996</v>
      </c>
      <c r="I154" s="28">
        <f t="shared" si="187"/>
        <v>49.514563106796125</v>
      </c>
      <c r="J154" s="819">
        <f t="shared" si="195"/>
        <v>21.6</v>
      </c>
      <c r="K154" s="47">
        <f t="shared" si="119"/>
        <v>9</v>
      </c>
      <c r="L154" s="172">
        <f t="shared" si="196"/>
        <v>141.66666666666669</v>
      </c>
      <c r="M154" s="357">
        <f t="shared" si="197"/>
        <v>61.8</v>
      </c>
      <c r="N154" s="357">
        <f t="shared" si="198"/>
        <v>61.8</v>
      </c>
      <c r="O154" s="28">
        <f t="shared" si="199"/>
        <v>30.6</v>
      </c>
      <c r="P154" s="28">
        <f t="shared" si="191"/>
        <v>30.6</v>
      </c>
      <c r="Q154" s="28">
        <f t="shared" si="192"/>
        <v>0</v>
      </c>
      <c r="R154" s="28">
        <f t="shared" si="200"/>
        <v>-31.199999999999996</v>
      </c>
      <c r="S154" s="28">
        <f t="shared" si="201"/>
        <v>49.514563106796125</v>
      </c>
      <c r="T154" s="819">
        <f t="shared" si="172"/>
        <v>21.6</v>
      </c>
      <c r="U154" s="86">
        <f t="shared" si="173"/>
        <v>9</v>
      </c>
      <c r="V154" s="682">
        <f t="shared" si="174"/>
        <v>141.66666666666669</v>
      </c>
      <c r="W154" s="872">
        <v>61.8</v>
      </c>
      <c r="X154" s="917">
        <v>61.8</v>
      </c>
      <c r="Y154" s="231">
        <f t="shared" si="167"/>
        <v>61.8</v>
      </c>
      <c r="Z154" s="946"/>
      <c r="AA154" s="976">
        <v>30.6</v>
      </c>
      <c r="AB154" s="410">
        <f t="shared" si="193"/>
        <v>30.6</v>
      </c>
      <c r="AC154" s="28"/>
      <c r="AD154" s="28">
        <f t="shared" si="203"/>
        <v>-31.199999999999996</v>
      </c>
      <c r="AE154" s="28">
        <f t="shared" si="202"/>
        <v>49.514563106796125</v>
      </c>
      <c r="AF154" s="907">
        <v>21.6</v>
      </c>
      <c r="AG154" s="57">
        <f t="shared" si="175"/>
        <v>9</v>
      </c>
      <c r="AH154" s="198">
        <f t="shared" si="184"/>
        <v>141.66666666666669</v>
      </c>
      <c r="AI154" s="494"/>
      <c r="AJ154" s="57"/>
      <c r="AK154" s="57"/>
      <c r="AL154" s="57">
        <f t="shared" si="176"/>
        <v>0</v>
      </c>
      <c r="AM154" s="57" t="str">
        <f t="shared" si="177"/>
        <v xml:space="preserve"> </v>
      </c>
      <c r="AN154" s="786"/>
      <c r="AO154" s="57">
        <f t="shared" si="178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9"/>
        <v>0</v>
      </c>
      <c r="AU154" s="47" t="str">
        <f t="shared" si="125"/>
        <v xml:space="preserve"> </v>
      </c>
      <c r="AV154" s="737"/>
      <c r="AW154" s="57">
        <f t="shared" si="180"/>
        <v>0</v>
      </c>
      <c r="AX154" s="463" t="str">
        <f t="shared" si="123"/>
        <v xml:space="preserve"> </v>
      </c>
      <c r="AY154" s="531"/>
      <c r="AZ154" s="357"/>
      <c r="BA154" s="357">
        <f t="shared" si="185"/>
        <v>0</v>
      </c>
      <c r="BB154" s="357"/>
      <c r="BC154" s="28"/>
      <c r="BD154" s="28">
        <f t="shared" si="194"/>
        <v>0</v>
      </c>
      <c r="BE154" s="28"/>
      <c r="BF154" s="74">
        <f t="shared" si="204"/>
        <v>0</v>
      </c>
      <c r="BG154" s="34" t="str">
        <f t="shared" si="162"/>
        <v xml:space="preserve"> </v>
      </c>
      <c r="BH154" s="737"/>
      <c r="BI154" s="57">
        <f t="shared" si="151"/>
        <v>0</v>
      </c>
      <c r="BJ154" s="142" t="str">
        <f t="shared" si="182"/>
        <v xml:space="preserve"> </v>
      </c>
      <c r="BL154" s="809">
        <f t="shared" si="188"/>
        <v>0.1</v>
      </c>
      <c r="BM154" s="809">
        <f t="shared" si="189"/>
        <v>0.1</v>
      </c>
      <c r="BN154" s="799">
        <v>0.1</v>
      </c>
      <c r="BO154" s="799"/>
      <c r="BP154" s="799"/>
      <c r="BQ154" s="796"/>
    </row>
    <row r="155" spans="1:69" ht="30" customHeight="1" x14ac:dyDescent="0.25">
      <c r="A155" s="588" t="s">
        <v>123</v>
      </c>
      <c r="B155" s="618" t="s">
        <v>124</v>
      </c>
      <c r="C155" s="556"/>
      <c r="D155" s="357">
        <f t="shared" ref="D155:D166" si="205">N155+AZ155</f>
        <v>0</v>
      </c>
      <c r="E155" s="28">
        <f t="shared" ref="E155:E166" si="206">O155+BC155</f>
        <v>0</v>
      </c>
      <c r="F155" s="28">
        <f t="shared" si="190"/>
        <v>0</v>
      </c>
      <c r="G155" s="28">
        <f t="shared" ref="G155:G166" si="207">Q155+BE155</f>
        <v>0</v>
      </c>
      <c r="H155" s="28">
        <f t="shared" si="186"/>
        <v>0</v>
      </c>
      <c r="I155" s="28" t="str">
        <f t="shared" si="187"/>
        <v xml:space="preserve"> </v>
      </c>
      <c r="J155" s="819">
        <f t="shared" si="195"/>
        <v>0</v>
      </c>
      <c r="K155" s="47">
        <f t="shared" si="119"/>
        <v>0</v>
      </c>
      <c r="L155" s="172" t="str">
        <f t="shared" si="196"/>
        <v xml:space="preserve"> </v>
      </c>
      <c r="M155" s="365">
        <f t="shared" si="197"/>
        <v>0</v>
      </c>
      <c r="N155" s="357">
        <f t="shared" si="198"/>
        <v>0</v>
      </c>
      <c r="O155" s="28">
        <f t="shared" si="199"/>
        <v>0</v>
      </c>
      <c r="P155" s="28">
        <f t="shared" si="191"/>
        <v>0</v>
      </c>
      <c r="Q155" s="28">
        <f t="shared" si="192"/>
        <v>0</v>
      </c>
      <c r="R155" s="28">
        <f t="shared" si="200"/>
        <v>0</v>
      </c>
      <c r="S155" s="28" t="str">
        <f t="shared" si="201"/>
        <v xml:space="preserve"> </v>
      </c>
      <c r="T155" s="819">
        <f t="shared" si="172"/>
        <v>0</v>
      </c>
      <c r="U155" s="86">
        <f t="shared" si="173"/>
        <v>0</v>
      </c>
      <c r="V155" s="682" t="str">
        <f t="shared" si="174"/>
        <v xml:space="preserve"> </v>
      </c>
      <c r="W155" s="847"/>
      <c r="X155" s="379"/>
      <c r="Y155" s="28">
        <f t="shared" si="167"/>
        <v>0</v>
      </c>
      <c r="Z155" s="544"/>
      <c r="AA155" s="953"/>
      <c r="AB155" s="357">
        <f t="shared" si="193"/>
        <v>0</v>
      </c>
      <c r="AC155" s="28"/>
      <c r="AD155" s="28">
        <f t="shared" si="203"/>
        <v>0</v>
      </c>
      <c r="AE155" s="28" t="str">
        <f t="shared" si="202"/>
        <v xml:space="preserve"> </v>
      </c>
      <c r="AF155" s="891"/>
      <c r="AG155" s="28">
        <f t="shared" si="175"/>
        <v>0</v>
      </c>
      <c r="AH155" s="146" t="str">
        <f t="shared" si="184"/>
        <v xml:space="preserve"> </v>
      </c>
      <c r="AI155" s="379"/>
      <c r="AJ155" s="28"/>
      <c r="AK155" s="28"/>
      <c r="AL155" s="28">
        <f t="shared" si="176"/>
        <v>0</v>
      </c>
      <c r="AM155" s="28" t="str">
        <f t="shared" si="177"/>
        <v xml:space="preserve"> </v>
      </c>
      <c r="AN155" s="773"/>
      <c r="AO155" s="28">
        <f t="shared" si="178"/>
        <v>0</v>
      </c>
      <c r="AP155" s="198" t="str">
        <f t="shared" ref="AP155:AP203" si="208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9"/>
        <v>0</v>
      </c>
      <c r="AU155" s="47" t="str">
        <f t="shared" si="125"/>
        <v xml:space="preserve"> </v>
      </c>
      <c r="AV155" s="728"/>
      <c r="AW155" s="28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28"/>
      <c r="BI155" s="28">
        <f t="shared" si="151"/>
        <v>0</v>
      </c>
      <c r="BJ155" s="142" t="str">
        <f t="shared" si="182"/>
        <v xml:space="preserve"> </v>
      </c>
      <c r="BL155" s="809">
        <f t="shared" si="188"/>
        <v>0</v>
      </c>
      <c r="BM155" s="809">
        <f t="shared" si="189"/>
        <v>0</v>
      </c>
      <c r="BN155" s="796"/>
      <c r="BO155" s="796"/>
      <c r="BP155" s="796"/>
      <c r="BQ155" s="796"/>
    </row>
    <row r="156" spans="1:69" ht="30.75" customHeight="1" x14ac:dyDescent="0.25">
      <c r="A156" s="588" t="s">
        <v>125</v>
      </c>
      <c r="B156" s="618" t="s">
        <v>126</v>
      </c>
      <c r="C156" s="556"/>
      <c r="D156" s="357">
        <f t="shared" si="205"/>
        <v>0</v>
      </c>
      <c r="E156" s="28">
        <f t="shared" si="206"/>
        <v>0</v>
      </c>
      <c r="F156" s="28">
        <f t="shared" si="190"/>
        <v>0</v>
      </c>
      <c r="G156" s="28">
        <f t="shared" si="207"/>
        <v>0</v>
      </c>
      <c r="H156" s="28">
        <f t="shared" si="186"/>
        <v>0</v>
      </c>
      <c r="I156" s="28" t="str">
        <f t="shared" si="187"/>
        <v xml:space="preserve"> </v>
      </c>
      <c r="J156" s="819">
        <f t="shared" si="195"/>
        <v>0</v>
      </c>
      <c r="K156" s="47">
        <f t="shared" ref="K156:K203" si="209">E156-J156</f>
        <v>0</v>
      </c>
      <c r="L156" s="172" t="str">
        <f t="shared" ref="L156:L203" si="210">IF(J156&lt;&gt;0,IF(E156/J156*100&lt;0,"&lt;0",IF(E156/J156*100&gt;200,"&gt;200",E156/J156*100))," ")</f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9">
        <f t="shared" si="172"/>
        <v>0</v>
      </c>
      <c r="U156" s="86">
        <f t="shared" si="173"/>
        <v>0</v>
      </c>
      <c r="V156" s="682" t="str">
        <f t="shared" si="174"/>
        <v xml:space="preserve"> </v>
      </c>
      <c r="W156" s="847"/>
      <c r="X156" s="379"/>
      <c r="Y156" s="28">
        <f t="shared" si="167"/>
        <v>0</v>
      </c>
      <c r="Z156" s="544"/>
      <c r="AA156" s="953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91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3"/>
      <c r="AO156" s="28">
        <f t="shared" si="178"/>
        <v>0</v>
      </c>
      <c r="AP156" s="198" t="str">
        <f t="shared" si="208"/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28"/>
      <c r="AW156" s="28">
        <f t="shared" si="180"/>
        <v>0</v>
      </c>
      <c r="AX156" s="463" t="str">
        <f t="shared" ref="AX156:AX203" si="212">IF(AV156&lt;&gt;0,IF(AS156/AV156*100&lt;0,"&lt;0",IF(AS156/AV156*100&gt;200,"&gt;200",AS156/AV156*100))," ")</f>
        <v xml:space="preserve"> </v>
      </c>
      <c r="AY156" s="531"/>
      <c r="AZ156" s="365"/>
      <c r="BA156" s="365">
        <f t="shared" si="185"/>
        <v>0</v>
      </c>
      <c r="BB156" s="365"/>
      <c r="BC156" s="49"/>
      <c r="BD156" s="49">
        <f t="shared" si="194"/>
        <v>0</v>
      </c>
      <c r="BE156" s="49"/>
      <c r="BF156" s="72">
        <f t="shared" si="204"/>
        <v>0</v>
      </c>
      <c r="BG156" s="34" t="str">
        <f t="shared" si="162"/>
        <v xml:space="preserve"> </v>
      </c>
      <c r="BH156" s="728"/>
      <c r="BI156" s="28">
        <f t="shared" si="151"/>
        <v>0</v>
      </c>
      <c r="BJ156" s="142" t="str">
        <f t="shared" si="182"/>
        <v xml:space="preserve"> </v>
      </c>
      <c r="BL156" s="809">
        <f t="shared" si="188"/>
        <v>0</v>
      </c>
      <c r="BM156" s="809">
        <f t="shared" si="189"/>
        <v>0</v>
      </c>
      <c r="BN156" s="796"/>
      <c r="BO156" s="796"/>
      <c r="BP156" s="796"/>
      <c r="BQ156" s="799"/>
    </row>
    <row r="157" spans="1:69" s="8" customFormat="1" ht="32.25" customHeight="1" x14ac:dyDescent="0.25">
      <c r="A157" s="626" t="s">
        <v>130</v>
      </c>
      <c r="B157" s="628" t="s">
        <v>128</v>
      </c>
      <c r="C157" s="365">
        <f>M157+AY157</f>
        <v>-1789.3000000000002</v>
      </c>
      <c r="D157" s="365">
        <f t="shared" si="205"/>
        <v>-1789.2</v>
      </c>
      <c r="E157" s="49">
        <f t="shared" si="206"/>
        <v>-575.69999999999993</v>
      </c>
      <c r="F157" s="49">
        <f t="shared" si="190"/>
        <v>200.80000000000004</v>
      </c>
      <c r="G157" s="49">
        <f t="shared" si="207"/>
        <v>-776.5</v>
      </c>
      <c r="H157" s="49">
        <f t="shared" si="186"/>
        <v>1213.5</v>
      </c>
      <c r="I157" s="49">
        <f t="shared" si="187"/>
        <v>32.176391683433927</v>
      </c>
      <c r="J157" s="828">
        <f t="shared" si="195"/>
        <v>-247.7</v>
      </c>
      <c r="K157" s="71">
        <f t="shared" si="209"/>
        <v>-327.99999999999994</v>
      </c>
      <c r="L157" s="175" t="str">
        <f t="shared" si="210"/>
        <v>&gt;200</v>
      </c>
      <c r="M157" s="365">
        <f t="shared" si="197"/>
        <v>-1808.1000000000001</v>
      </c>
      <c r="N157" s="365">
        <f t="shared" si="198"/>
        <v>-1808.1000000000001</v>
      </c>
      <c r="O157" s="49">
        <f t="shared" si="199"/>
        <v>-578.29999999999995</v>
      </c>
      <c r="P157" s="49">
        <f t="shared" si="191"/>
        <v>198.20000000000005</v>
      </c>
      <c r="Q157" s="49">
        <f t="shared" si="192"/>
        <v>-776.5</v>
      </c>
      <c r="R157" s="49">
        <f t="shared" si="200"/>
        <v>1229.8000000000002</v>
      </c>
      <c r="S157" s="49">
        <f t="shared" si="201"/>
        <v>31.983850450749401</v>
      </c>
      <c r="T157" s="828">
        <f t="shared" si="172"/>
        <v>-250.39999999999998</v>
      </c>
      <c r="U157" s="95">
        <f t="shared" si="173"/>
        <v>-327.9</v>
      </c>
      <c r="V157" s="684" t="str">
        <f t="shared" si="174"/>
        <v>&gt;200</v>
      </c>
      <c r="W157" s="856">
        <f>W158+W159</f>
        <v>-1808.1000000000001</v>
      </c>
      <c r="X157" s="442">
        <f>X158+X159</f>
        <v>-1808.1000000000001</v>
      </c>
      <c r="Y157" s="49">
        <f t="shared" si="167"/>
        <v>426.70000000000005</v>
      </c>
      <c r="Z157" s="932">
        <f>Z158+Z159</f>
        <v>-2234.8000000000002</v>
      </c>
      <c r="AA157" s="974">
        <f>AA158+AA159</f>
        <v>-578.29999999999995</v>
      </c>
      <c r="AB157" s="365">
        <f t="shared" si="193"/>
        <v>198.20000000000005</v>
      </c>
      <c r="AC157" s="49">
        <f>AC158+AC159</f>
        <v>-776.5</v>
      </c>
      <c r="AD157" s="49">
        <f t="shared" si="203"/>
        <v>1229.8000000000002</v>
      </c>
      <c r="AE157" s="49">
        <f t="shared" si="202"/>
        <v>31.983850450749401</v>
      </c>
      <c r="AF157" s="906">
        <f>AF158+AF159</f>
        <v>-250.39999999999998</v>
      </c>
      <c r="AG157" s="49">
        <f t="shared" si="175"/>
        <v>-327.9</v>
      </c>
      <c r="AH157" s="154" t="str">
        <f t="shared" si="184"/>
        <v>&gt;200</v>
      </c>
      <c r="AI157" s="44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83"/>
      <c r="AO157" s="49">
        <f t="shared" si="178"/>
        <v>0</v>
      </c>
      <c r="AP157" s="198" t="str">
        <f t="shared" si="208"/>
        <v xml:space="preserve"> </v>
      </c>
      <c r="AQ157" s="169"/>
      <c r="AR157" s="365"/>
      <c r="AS157" s="49">
        <f>AS158+AS159</f>
        <v>0</v>
      </c>
      <c r="AT157" s="49">
        <f t="shared" si="179"/>
        <v>0</v>
      </c>
      <c r="AU157" s="71" t="str">
        <f t="shared" si="211"/>
        <v xml:space="preserve"> </v>
      </c>
      <c r="AV157" s="734"/>
      <c r="AW157" s="49">
        <f t="shared" si="180"/>
        <v>0</v>
      </c>
      <c r="AX157" s="480" t="str">
        <f t="shared" si="212"/>
        <v xml:space="preserve"> </v>
      </c>
      <c r="AY157" s="169">
        <f>AY158+AY159</f>
        <v>18.8</v>
      </c>
      <c r="AZ157" s="365">
        <f>AZ158+AZ159</f>
        <v>18.899999999999999</v>
      </c>
      <c r="BA157" s="365">
        <f t="shared" si="185"/>
        <v>18.899999999999999</v>
      </c>
      <c r="BB157" s="365">
        <f>BB158+BB159</f>
        <v>0</v>
      </c>
      <c r="BC157" s="49">
        <f>BC158+BC159</f>
        <v>2.6</v>
      </c>
      <c r="BD157" s="49">
        <f t="shared" si="194"/>
        <v>2.6</v>
      </c>
      <c r="BE157" s="49">
        <f>BE158+BE159</f>
        <v>0</v>
      </c>
      <c r="BF157" s="129">
        <f t="shared" si="204"/>
        <v>-16.299999999999997</v>
      </c>
      <c r="BG157" s="49">
        <f t="shared" si="162"/>
        <v>13.756613756613758</v>
      </c>
      <c r="BH157" s="734">
        <f>BH158+BH159</f>
        <v>2.7</v>
      </c>
      <c r="BI157" s="49">
        <f t="shared" si="151"/>
        <v>-0.10000000000000009</v>
      </c>
      <c r="BJ157" s="142">
        <f t="shared" si="182"/>
        <v>96.296296296296291</v>
      </c>
      <c r="BK157" s="2"/>
      <c r="BL157" s="809">
        <f t="shared" si="188"/>
        <v>2.5999999999999996</v>
      </c>
      <c r="BM157" s="809">
        <f t="shared" si="189"/>
        <v>2.5999999999999996</v>
      </c>
      <c r="BN157" s="799">
        <v>2.5999999999999996</v>
      </c>
      <c r="BO157" s="799"/>
      <c r="BP157" s="799"/>
      <c r="BQ157" s="796">
        <v>0</v>
      </c>
    </row>
    <row r="158" spans="1:69" ht="20.25" customHeight="1" x14ac:dyDescent="0.25">
      <c r="A158" s="588" t="s">
        <v>127</v>
      </c>
      <c r="B158" s="618" t="s">
        <v>129</v>
      </c>
      <c r="C158" s="357">
        <f>M158+AY158</f>
        <v>-1010.6000000000001</v>
      </c>
      <c r="D158" s="357">
        <f t="shared" si="205"/>
        <v>-1010.5000000000001</v>
      </c>
      <c r="E158" s="28">
        <f t="shared" si="206"/>
        <v>38.700000000000003</v>
      </c>
      <c r="F158" s="28">
        <f t="shared" si="190"/>
        <v>71.099999999999994</v>
      </c>
      <c r="G158" s="28">
        <f t="shared" si="207"/>
        <v>-32.4</v>
      </c>
      <c r="H158" s="28">
        <f t="shared" si="186"/>
        <v>1049.2</v>
      </c>
      <c r="I158" s="28" t="str">
        <f t="shared" si="187"/>
        <v>&lt;0</v>
      </c>
      <c r="J158" s="819">
        <f t="shared" si="195"/>
        <v>-6.4999999999999991</v>
      </c>
      <c r="K158" s="47">
        <f t="shared" si="209"/>
        <v>45.2</v>
      </c>
      <c r="L158" s="172" t="str">
        <f t="shared" si="210"/>
        <v>&lt;0</v>
      </c>
      <c r="M158" s="357">
        <f t="shared" si="197"/>
        <v>-1029.4000000000001</v>
      </c>
      <c r="N158" s="357">
        <f t="shared" si="198"/>
        <v>-1029.4000000000001</v>
      </c>
      <c r="O158" s="28">
        <f t="shared" si="199"/>
        <v>36.1</v>
      </c>
      <c r="P158" s="28">
        <f t="shared" si="191"/>
        <v>68.5</v>
      </c>
      <c r="Q158" s="28">
        <f t="shared" si="192"/>
        <v>-32.4</v>
      </c>
      <c r="R158" s="28">
        <f t="shared" si="200"/>
        <v>1065.5</v>
      </c>
      <c r="S158" s="28" t="str">
        <f t="shared" si="201"/>
        <v>&lt;0</v>
      </c>
      <c r="T158" s="819">
        <f t="shared" si="172"/>
        <v>-9.1999999999999993</v>
      </c>
      <c r="U158" s="86">
        <f t="shared" si="173"/>
        <v>45.3</v>
      </c>
      <c r="V158" s="682" t="str">
        <f t="shared" si="174"/>
        <v>&lt;0</v>
      </c>
      <c r="W158" s="847">
        <v>-1029.4000000000001</v>
      </c>
      <c r="X158" s="379">
        <v>-1029.4000000000001</v>
      </c>
      <c r="Y158" s="28">
        <f t="shared" si="167"/>
        <v>183</v>
      </c>
      <c r="Z158" s="544">
        <v>-1212.4000000000001</v>
      </c>
      <c r="AA158" s="955">
        <v>36.1</v>
      </c>
      <c r="AB158" s="357">
        <f t="shared" si="193"/>
        <v>68.5</v>
      </c>
      <c r="AC158" s="28">
        <v>-32.4</v>
      </c>
      <c r="AD158" s="34">
        <f t="shared" si="203"/>
        <v>1065.5</v>
      </c>
      <c r="AE158" s="28" t="str">
        <f t="shared" si="202"/>
        <v>&lt;0</v>
      </c>
      <c r="AF158" s="893">
        <v>-9.1999999999999993</v>
      </c>
      <c r="AG158" s="57">
        <f t="shared" si="175"/>
        <v>45.3</v>
      </c>
      <c r="AH158" s="198" t="str">
        <f t="shared" si="184"/>
        <v>&lt;0</v>
      </c>
      <c r="AI158" s="494"/>
      <c r="AJ158" s="57"/>
      <c r="AK158" s="57"/>
      <c r="AL158" s="57">
        <f t="shared" si="176"/>
        <v>0</v>
      </c>
      <c r="AM158" s="57" t="str">
        <f t="shared" si="177"/>
        <v xml:space="preserve"> </v>
      </c>
      <c r="AN158" s="786"/>
      <c r="AO158" s="57">
        <f t="shared" si="178"/>
        <v>0</v>
      </c>
      <c r="AP158" s="198" t="str">
        <f t="shared" si="208"/>
        <v xml:space="preserve"> </v>
      </c>
      <c r="AQ158" s="173"/>
      <c r="AR158" s="367"/>
      <c r="AS158" s="57"/>
      <c r="AT158" s="57">
        <f t="shared" si="179"/>
        <v>0</v>
      </c>
      <c r="AU158" s="47" t="str">
        <f t="shared" si="211"/>
        <v xml:space="preserve"> </v>
      </c>
      <c r="AV158" s="737"/>
      <c r="AW158" s="57">
        <f t="shared" si="180"/>
        <v>0</v>
      </c>
      <c r="AX158" s="463" t="str">
        <f t="shared" si="212"/>
        <v xml:space="preserve"> </v>
      </c>
      <c r="AY158" s="531">
        <v>18.8</v>
      </c>
      <c r="AZ158" s="357">
        <v>18.899999999999999</v>
      </c>
      <c r="BA158" s="357">
        <f t="shared" si="185"/>
        <v>18.899999999999999</v>
      </c>
      <c r="BB158" s="357"/>
      <c r="BC158" s="28">
        <v>2.6</v>
      </c>
      <c r="BD158" s="28">
        <f t="shared" si="194"/>
        <v>2.6</v>
      </c>
      <c r="BE158" s="28"/>
      <c r="BF158" s="74">
        <f t="shared" si="204"/>
        <v>-16.299999999999997</v>
      </c>
      <c r="BG158" s="28">
        <f t="shared" si="162"/>
        <v>13.756613756613758</v>
      </c>
      <c r="BH158" s="734">
        <v>2.7</v>
      </c>
      <c r="BI158" s="49">
        <f t="shared" si="151"/>
        <v>-0.10000000000000009</v>
      </c>
      <c r="BJ158" s="142">
        <f t="shared" si="182"/>
        <v>96.296296296296291</v>
      </c>
      <c r="BL158" s="809">
        <f t="shared" si="188"/>
        <v>-0.8</v>
      </c>
      <c r="BM158" s="809">
        <f t="shared" si="189"/>
        <v>-0.8</v>
      </c>
      <c r="BN158" s="796">
        <v>-0.8</v>
      </c>
      <c r="BO158" s="796"/>
      <c r="BP158" s="796"/>
      <c r="BQ158" s="796"/>
    </row>
    <row r="159" spans="1:69" ht="18.75" customHeight="1" x14ac:dyDescent="0.25">
      <c r="A159" s="588" t="s">
        <v>131</v>
      </c>
      <c r="B159" s="618" t="s">
        <v>132</v>
      </c>
      <c r="C159" s="357">
        <f>M159+AY159</f>
        <v>-778.7</v>
      </c>
      <c r="D159" s="357">
        <f t="shared" si="205"/>
        <v>-778.7</v>
      </c>
      <c r="E159" s="28">
        <f t="shared" si="206"/>
        <v>-614.4</v>
      </c>
      <c r="F159" s="28">
        <f t="shared" si="190"/>
        <v>129.70000000000005</v>
      </c>
      <c r="G159" s="28">
        <f t="shared" si="207"/>
        <v>-744.1</v>
      </c>
      <c r="H159" s="28">
        <f t="shared" si="186"/>
        <v>164.30000000000007</v>
      </c>
      <c r="I159" s="28">
        <f t="shared" si="187"/>
        <v>78.900731989212787</v>
      </c>
      <c r="J159" s="819">
        <f t="shared" si="195"/>
        <v>-241.2</v>
      </c>
      <c r="K159" s="47">
        <f t="shared" si="209"/>
        <v>-373.2</v>
      </c>
      <c r="L159" s="172" t="str">
        <f t="shared" si="210"/>
        <v>&gt;200</v>
      </c>
      <c r="M159" s="357">
        <f t="shared" si="197"/>
        <v>-778.7</v>
      </c>
      <c r="N159" s="357">
        <f t="shared" si="198"/>
        <v>-778.7</v>
      </c>
      <c r="O159" s="28">
        <f t="shared" si="199"/>
        <v>-614.4</v>
      </c>
      <c r="P159" s="28">
        <f t="shared" si="191"/>
        <v>129.70000000000005</v>
      </c>
      <c r="Q159" s="28">
        <f t="shared" si="192"/>
        <v>-744.1</v>
      </c>
      <c r="R159" s="28">
        <f t="shared" si="200"/>
        <v>164.30000000000007</v>
      </c>
      <c r="S159" s="28">
        <f t="shared" si="201"/>
        <v>78.900731989212787</v>
      </c>
      <c r="T159" s="819">
        <f t="shared" si="172"/>
        <v>-241.2</v>
      </c>
      <c r="U159" s="86">
        <f t="shared" si="173"/>
        <v>-373.2</v>
      </c>
      <c r="V159" s="682" t="str">
        <f t="shared" si="174"/>
        <v>&gt;200</v>
      </c>
      <c r="W159" s="847">
        <v>-778.7</v>
      </c>
      <c r="X159" s="379">
        <v>-778.7</v>
      </c>
      <c r="Y159" s="28">
        <f t="shared" si="167"/>
        <v>243.69999999999993</v>
      </c>
      <c r="Z159" s="544">
        <v>-1022.4</v>
      </c>
      <c r="AA159" s="953">
        <v>-614.4</v>
      </c>
      <c r="AB159" s="357">
        <f t="shared" si="193"/>
        <v>129.70000000000005</v>
      </c>
      <c r="AC159" s="28">
        <v>-744.1</v>
      </c>
      <c r="AD159" s="28">
        <f t="shared" si="203"/>
        <v>164.30000000000007</v>
      </c>
      <c r="AE159" s="28">
        <f t="shared" si="202"/>
        <v>78.900731989212787</v>
      </c>
      <c r="AF159" s="891">
        <v>-241.2</v>
      </c>
      <c r="AG159" s="28">
        <f t="shared" si="175"/>
        <v>-373.2</v>
      </c>
      <c r="AH159" s="146" t="str">
        <f t="shared" si="184"/>
        <v>&gt;200</v>
      </c>
      <c r="AI159" s="379"/>
      <c r="AJ159" s="28"/>
      <c r="AK159" s="28"/>
      <c r="AL159" s="28">
        <f t="shared" si="176"/>
        <v>0</v>
      </c>
      <c r="AM159" s="28" t="str">
        <f t="shared" si="177"/>
        <v xml:space="preserve"> </v>
      </c>
      <c r="AN159" s="773"/>
      <c r="AO159" s="28">
        <f t="shared" si="178"/>
        <v>0</v>
      </c>
      <c r="AP159" s="198" t="str">
        <f t="shared" si="208"/>
        <v xml:space="preserve"> </v>
      </c>
      <c r="AQ159" s="145"/>
      <c r="AR159" s="357"/>
      <c r="AS159" s="28"/>
      <c r="AT159" s="28">
        <f t="shared" si="179"/>
        <v>0</v>
      </c>
      <c r="AU159" s="47" t="str">
        <f t="shared" si="211"/>
        <v xml:space="preserve"> </v>
      </c>
      <c r="AV159" s="728"/>
      <c r="AW159" s="28">
        <f t="shared" si="180"/>
        <v>0</v>
      </c>
      <c r="AX159" s="463" t="str">
        <f t="shared" si="212"/>
        <v xml:space="preserve"> </v>
      </c>
      <c r="AY159" s="531"/>
      <c r="AZ159" s="364"/>
      <c r="BA159" s="364">
        <f t="shared" si="185"/>
        <v>0</v>
      </c>
      <c r="BB159" s="364"/>
      <c r="BC159" s="34"/>
      <c r="BD159" s="34">
        <f t="shared" si="194"/>
        <v>0</v>
      </c>
      <c r="BE159" s="34"/>
      <c r="BF159" s="74">
        <f t="shared" si="204"/>
        <v>0</v>
      </c>
      <c r="BG159" s="34" t="str">
        <f t="shared" si="162"/>
        <v xml:space="preserve"> </v>
      </c>
      <c r="BH159" s="728"/>
      <c r="BI159" s="28">
        <f t="shared" si="151"/>
        <v>0</v>
      </c>
      <c r="BJ159" s="142" t="str">
        <f t="shared" si="182"/>
        <v xml:space="preserve"> </v>
      </c>
      <c r="BL159" s="809">
        <f t="shared" si="188"/>
        <v>3.4</v>
      </c>
      <c r="BM159" s="809">
        <f t="shared" si="189"/>
        <v>3.4</v>
      </c>
      <c r="BN159" s="796">
        <v>3.4</v>
      </c>
      <c r="BO159" s="796"/>
      <c r="BP159" s="796"/>
      <c r="BQ159" s="799"/>
    </row>
    <row r="160" spans="1:69" s="8" customFormat="1" ht="18" customHeight="1" x14ac:dyDescent="0.25">
      <c r="A160" s="616" t="s">
        <v>134</v>
      </c>
      <c r="B160" s="617" t="s">
        <v>135</v>
      </c>
      <c r="C160" s="365">
        <f>M160+AY160</f>
        <v>0</v>
      </c>
      <c r="D160" s="365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26">
        <f t="shared" si="195"/>
        <v>0</v>
      </c>
      <c r="K160" s="68">
        <f t="shared" si="209"/>
        <v>0</v>
      </c>
      <c r="L160" s="171" t="str">
        <f t="shared" si="210"/>
        <v xml:space="preserve"> </v>
      </c>
      <c r="M160" s="365">
        <f t="shared" si="197"/>
        <v>0</v>
      </c>
      <c r="N160" s="365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26">
        <f t="shared" si="172"/>
        <v>0</v>
      </c>
      <c r="U160" s="93">
        <f t="shared" si="173"/>
        <v>0</v>
      </c>
      <c r="V160" s="681" t="str">
        <f t="shared" si="174"/>
        <v xml:space="preserve"> </v>
      </c>
      <c r="W160" s="856">
        <f>W161+W162+W163+W164</f>
        <v>0</v>
      </c>
      <c r="X160" s="442">
        <f>X161+X162+X163+X164</f>
        <v>0</v>
      </c>
      <c r="Y160" s="28">
        <f t="shared" si="167"/>
        <v>0</v>
      </c>
      <c r="Z160" s="932">
        <f>Z161+Z162+Z163+Z164</f>
        <v>0</v>
      </c>
      <c r="AA160" s="962"/>
      <c r="AB160" s="365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897">
        <f>AF161+AF162+AF163+AF164</f>
        <v>0</v>
      </c>
      <c r="AG160" s="49">
        <f t="shared" si="175"/>
        <v>0</v>
      </c>
      <c r="AH160" s="154" t="str">
        <f t="shared" si="184"/>
        <v xml:space="preserve"> </v>
      </c>
      <c r="AI160" s="44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83"/>
      <c r="AO160" s="49">
        <f t="shared" si="178"/>
        <v>0</v>
      </c>
      <c r="AP160" s="198" t="str">
        <f t="shared" si="208"/>
        <v xml:space="preserve"> </v>
      </c>
      <c r="AQ160" s="169"/>
      <c r="AR160" s="365"/>
      <c r="AS160" s="49">
        <f>AS161+AS162+AS163+AS164</f>
        <v>0</v>
      </c>
      <c r="AT160" s="49">
        <f t="shared" si="179"/>
        <v>0</v>
      </c>
      <c r="AU160" s="68" t="str">
        <f t="shared" si="211"/>
        <v xml:space="preserve"> </v>
      </c>
      <c r="AV160" s="734"/>
      <c r="AW160" s="49">
        <f t="shared" si="180"/>
        <v>0</v>
      </c>
      <c r="AX160" s="477" t="str">
        <f t="shared" si="212"/>
        <v xml:space="preserve"> </v>
      </c>
      <c r="AY160" s="528"/>
      <c r="AZ160" s="365">
        <f>AZ161+AZ162+AZ163+AZ164</f>
        <v>0</v>
      </c>
      <c r="BA160" s="365">
        <f t="shared" si="185"/>
        <v>0</v>
      </c>
      <c r="BB160" s="365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29">
        <f t="shared" si="204"/>
        <v>0</v>
      </c>
      <c r="BG160" s="57" t="str">
        <f t="shared" si="162"/>
        <v xml:space="preserve"> </v>
      </c>
      <c r="BH160" s="734">
        <f>BH161+BH162+BH163+BH164</f>
        <v>0</v>
      </c>
      <c r="BI160" s="49">
        <f t="shared" si="151"/>
        <v>0</v>
      </c>
      <c r="BJ160" s="142" t="str">
        <f t="shared" si="182"/>
        <v xml:space="preserve"> </v>
      </c>
      <c r="BK160" s="2"/>
      <c r="BL160" s="809">
        <f t="shared" si="188"/>
        <v>0</v>
      </c>
      <c r="BM160" s="809">
        <f t="shared" si="189"/>
        <v>0</v>
      </c>
      <c r="BN160" s="796">
        <v>0</v>
      </c>
      <c r="BO160" s="796"/>
      <c r="BP160" s="796"/>
      <c r="BQ160" s="796">
        <v>0</v>
      </c>
    </row>
    <row r="161" spans="1:69" ht="21" customHeight="1" x14ac:dyDescent="0.25">
      <c r="A161" s="588" t="s">
        <v>133</v>
      </c>
      <c r="B161" s="618" t="s">
        <v>136</v>
      </c>
      <c r="C161" s="556"/>
      <c r="D161" s="357">
        <f t="shared" si="205"/>
        <v>0</v>
      </c>
      <c r="E161" s="28">
        <f t="shared" si="206"/>
        <v>0</v>
      </c>
      <c r="F161" s="28">
        <f t="shared" si="190"/>
        <v>0</v>
      </c>
      <c r="G161" s="28">
        <f t="shared" si="207"/>
        <v>0</v>
      </c>
      <c r="H161" s="28">
        <f t="shared" si="186"/>
        <v>0</v>
      </c>
      <c r="I161" s="28" t="str">
        <f t="shared" si="187"/>
        <v xml:space="preserve"> </v>
      </c>
      <c r="J161" s="819">
        <f t="shared" si="195"/>
        <v>0</v>
      </c>
      <c r="K161" s="47">
        <f t="shared" si="209"/>
        <v>0</v>
      </c>
      <c r="L161" s="172" t="str">
        <f t="shared" si="210"/>
        <v xml:space="preserve"> </v>
      </c>
      <c r="M161" s="365">
        <f t="shared" si="197"/>
        <v>0</v>
      </c>
      <c r="N161" s="357">
        <f t="shared" si="198"/>
        <v>0</v>
      </c>
      <c r="O161" s="28">
        <f t="shared" si="199"/>
        <v>0</v>
      </c>
      <c r="P161" s="28">
        <f t="shared" si="191"/>
        <v>0</v>
      </c>
      <c r="Q161" s="28">
        <f t="shared" si="192"/>
        <v>0</v>
      </c>
      <c r="R161" s="28">
        <f t="shared" si="200"/>
        <v>0</v>
      </c>
      <c r="S161" s="28" t="str">
        <f t="shared" si="201"/>
        <v xml:space="preserve"> </v>
      </c>
      <c r="T161" s="819">
        <f t="shared" si="172"/>
        <v>0</v>
      </c>
      <c r="U161" s="86">
        <f t="shared" si="173"/>
        <v>0</v>
      </c>
      <c r="V161" s="682" t="str">
        <f t="shared" si="174"/>
        <v xml:space="preserve"> </v>
      </c>
      <c r="W161" s="847"/>
      <c r="X161" s="379"/>
      <c r="Y161" s="28">
        <f t="shared" si="167"/>
        <v>0</v>
      </c>
      <c r="Z161" s="544"/>
      <c r="AA161" s="953"/>
      <c r="AB161" s="357">
        <f t="shared" si="193"/>
        <v>0</v>
      </c>
      <c r="AC161" s="28"/>
      <c r="AD161" s="28">
        <f t="shared" si="203"/>
        <v>0</v>
      </c>
      <c r="AE161" s="28" t="str">
        <f t="shared" si="202"/>
        <v xml:space="preserve"> </v>
      </c>
      <c r="AF161" s="891"/>
      <c r="AG161" s="28">
        <f t="shared" si="175"/>
        <v>0</v>
      </c>
      <c r="AH161" s="146" t="str">
        <f t="shared" si="184"/>
        <v xml:space="preserve"> </v>
      </c>
      <c r="AI161" s="379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73"/>
      <c r="AO161" s="28">
        <f t="shared" si="178"/>
        <v>0</v>
      </c>
      <c r="AP161" s="198" t="str">
        <f t="shared" si="208"/>
        <v xml:space="preserve"> </v>
      </c>
      <c r="AQ161" s="145"/>
      <c r="AR161" s="357"/>
      <c r="AS161" s="28"/>
      <c r="AT161" s="28">
        <f t="shared" si="179"/>
        <v>0</v>
      </c>
      <c r="AU161" s="47" t="str">
        <f t="shared" si="211"/>
        <v xml:space="preserve"> </v>
      </c>
      <c r="AV161" s="728"/>
      <c r="AW161" s="28">
        <f t="shared" si="180"/>
        <v>0</v>
      </c>
      <c r="AX161" s="463" t="str">
        <f t="shared" si="212"/>
        <v xml:space="preserve"> </v>
      </c>
      <c r="AY161" s="531"/>
      <c r="AZ161" s="357"/>
      <c r="BA161" s="357">
        <f t="shared" si="185"/>
        <v>0</v>
      </c>
      <c r="BB161" s="357"/>
      <c r="BC161" s="28"/>
      <c r="BD161" s="28">
        <f t="shared" si="194"/>
        <v>0</v>
      </c>
      <c r="BE161" s="28"/>
      <c r="BF161" s="135">
        <f t="shared" si="204"/>
        <v>0</v>
      </c>
      <c r="BG161" s="34" t="str">
        <f t="shared" si="162"/>
        <v xml:space="preserve"> </v>
      </c>
      <c r="BH161" s="728"/>
      <c r="BI161" s="28">
        <f t="shared" si="151"/>
        <v>0</v>
      </c>
      <c r="BJ161" s="142" t="str">
        <f t="shared" si="182"/>
        <v xml:space="preserve"> </v>
      </c>
      <c r="BL161" s="809">
        <f t="shared" si="188"/>
        <v>0</v>
      </c>
      <c r="BM161" s="809">
        <f t="shared" si="189"/>
        <v>0</v>
      </c>
      <c r="BN161" s="799"/>
      <c r="BO161" s="799"/>
      <c r="BP161" s="799"/>
      <c r="BQ161" s="796"/>
    </row>
    <row r="162" spans="1:69" s="18" customFormat="1" ht="22.5" customHeight="1" x14ac:dyDescent="0.25">
      <c r="A162" s="588" t="s">
        <v>137</v>
      </c>
      <c r="B162" s="618" t="s">
        <v>138</v>
      </c>
      <c r="C162" s="357">
        <f>M162+AY162</f>
        <v>0</v>
      </c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9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57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9">
        <f t="shared" si="172"/>
        <v>0</v>
      </c>
      <c r="U162" s="86">
        <f t="shared" si="173"/>
        <v>0</v>
      </c>
      <c r="V162" s="682" t="str">
        <f t="shared" si="174"/>
        <v xml:space="preserve"> </v>
      </c>
      <c r="W162" s="847"/>
      <c r="X162" s="379"/>
      <c r="Y162" s="28">
        <f t="shared" si="167"/>
        <v>0</v>
      </c>
      <c r="Z162" s="544"/>
      <c r="AA162" s="953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91"/>
      <c r="AG162" s="57">
        <f t="shared" si="175"/>
        <v>0</v>
      </c>
      <c r="AH162" s="198" t="str">
        <f t="shared" si="184"/>
        <v xml:space="preserve"> </v>
      </c>
      <c r="AI162" s="494"/>
      <c r="AJ162" s="57"/>
      <c r="AK162" s="57"/>
      <c r="AL162" s="57">
        <f t="shared" si="176"/>
        <v>0</v>
      </c>
      <c r="AM162" s="57" t="str">
        <f t="shared" si="177"/>
        <v xml:space="preserve"> </v>
      </c>
      <c r="AN162" s="786"/>
      <c r="AO162" s="57">
        <f t="shared" si="178"/>
        <v>0</v>
      </c>
      <c r="AP162" s="198" t="str">
        <f t="shared" si="208"/>
        <v xml:space="preserve"> </v>
      </c>
      <c r="AQ162" s="173"/>
      <c r="AR162" s="367"/>
      <c r="AS162" s="57"/>
      <c r="AT162" s="57">
        <f t="shared" si="179"/>
        <v>0</v>
      </c>
      <c r="AU162" s="47" t="str">
        <f t="shared" si="211"/>
        <v xml:space="preserve"> </v>
      </c>
      <c r="AV162" s="737"/>
      <c r="AW162" s="57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74">
        <f t="shared" si="204"/>
        <v>0</v>
      </c>
      <c r="BG162" s="34" t="str">
        <f t="shared" si="162"/>
        <v xml:space="preserve"> </v>
      </c>
      <c r="BH162" s="737"/>
      <c r="BI162" s="57">
        <f t="shared" si="151"/>
        <v>0</v>
      </c>
      <c r="BJ162" s="142" t="str">
        <f t="shared" si="182"/>
        <v xml:space="preserve"> </v>
      </c>
      <c r="BK162" s="2"/>
      <c r="BL162" s="809">
        <f t="shared" si="188"/>
        <v>0</v>
      </c>
      <c r="BM162" s="809">
        <f t="shared" si="189"/>
        <v>0</v>
      </c>
      <c r="BN162" s="796"/>
      <c r="BO162" s="796"/>
      <c r="BP162" s="796"/>
      <c r="BQ162" s="796"/>
    </row>
    <row r="163" spans="1:69" ht="22.5" customHeight="1" x14ac:dyDescent="0.25">
      <c r="A163" s="588" t="s">
        <v>140</v>
      </c>
      <c r="B163" s="618" t="s">
        <v>139</v>
      </c>
      <c r="C163" s="556"/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9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65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9">
        <f t="shared" si="172"/>
        <v>0</v>
      </c>
      <c r="U163" s="86">
        <f t="shared" si="173"/>
        <v>0</v>
      </c>
      <c r="V163" s="682" t="str">
        <f t="shared" si="174"/>
        <v xml:space="preserve"> </v>
      </c>
      <c r="W163" s="847"/>
      <c r="X163" s="379"/>
      <c r="Y163" s="28">
        <f t="shared" ref="Y163:Y195" si="213">X163-Z163</f>
        <v>0</v>
      </c>
      <c r="Z163" s="544"/>
      <c r="AA163" s="953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91"/>
      <c r="AG163" s="28">
        <f t="shared" si="175"/>
        <v>0</v>
      </c>
      <c r="AH163" s="146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6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7"/>
      <c r="AW163" s="57">
        <f t="shared" si="180"/>
        <v>0</v>
      </c>
      <c r="AX163" s="463" t="str">
        <f t="shared" si="212"/>
        <v xml:space="preserve"> </v>
      </c>
      <c r="AY163" s="531"/>
      <c r="AZ163" s="364"/>
      <c r="BA163" s="364">
        <f t="shared" si="185"/>
        <v>0</v>
      </c>
      <c r="BB163" s="364"/>
      <c r="BC163" s="34"/>
      <c r="BD163" s="34">
        <f t="shared" si="194"/>
        <v>0</v>
      </c>
      <c r="BE163" s="34"/>
      <c r="BF163" s="74">
        <f t="shared" si="204"/>
        <v>0</v>
      </c>
      <c r="BG163" s="34" t="str">
        <f t="shared" si="162"/>
        <v xml:space="preserve"> </v>
      </c>
      <c r="BH163" s="734"/>
      <c r="BI163" s="49">
        <f t="shared" si="151"/>
        <v>0</v>
      </c>
      <c r="BJ163" s="142" t="str">
        <f t="shared" si="182"/>
        <v xml:space="preserve"> </v>
      </c>
      <c r="BL163" s="809">
        <f t="shared" si="188"/>
        <v>0</v>
      </c>
      <c r="BM163" s="809">
        <f t="shared" si="189"/>
        <v>0</v>
      </c>
      <c r="BN163" s="796"/>
      <c r="BO163" s="796"/>
      <c r="BP163" s="796"/>
      <c r="BQ163" s="799"/>
    </row>
    <row r="164" spans="1:69" ht="20.25" customHeight="1" x14ac:dyDescent="0.25">
      <c r="A164" s="588" t="s">
        <v>141</v>
      </c>
      <c r="B164" s="618" t="s">
        <v>142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29">
        <f t="shared" si="195"/>
        <v>0</v>
      </c>
      <c r="K164" s="73">
        <f t="shared" si="209"/>
        <v>0</v>
      </c>
      <c r="L164" s="177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29">
        <f t="shared" si="172"/>
        <v>0</v>
      </c>
      <c r="U164" s="97">
        <f t="shared" si="173"/>
        <v>0</v>
      </c>
      <c r="V164" s="686" t="str">
        <f t="shared" si="174"/>
        <v xml:space="preserve"> </v>
      </c>
      <c r="W164" s="847"/>
      <c r="X164" s="379"/>
      <c r="Y164" s="28">
        <f t="shared" si="213"/>
        <v>0</v>
      </c>
      <c r="Z164" s="544"/>
      <c r="AA164" s="953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91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6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7"/>
      <c r="AW164" s="57">
        <f t="shared" si="180"/>
        <v>0</v>
      </c>
      <c r="AX164" s="463" t="str">
        <f t="shared" si="212"/>
        <v xml:space="preserve"> </v>
      </c>
      <c r="AY164" s="531"/>
      <c r="AZ164" s="357"/>
      <c r="BA164" s="357">
        <f t="shared" si="185"/>
        <v>0</v>
      </c>
      <c r="BB164" s="357"/>
      <c r="BC164" s="28"/>
      <c r="BD164" s="28">
        <f t="shared" si="194"/>
        <v>0</v>
      </c>
      <c r="BE164" s="28"/>
      <c r="BF164" s="74">
        <f t="shared" si="204"/>
        <v>0</v>
      </c>
      <c r="BG164" s="34" t="str">
        <f t="shared" si="162"/>
        <v xml:space="preserve"> </v>
      </c>
      <c r="BH164" s="728"/>
      <c r="BI164" s="28">
        <f t="shared" si="151"/>
        <v>0</v>
      </c>
      <c r="BJ164" s="142" t="str">
        <f t="shared" si="182"/>
        <v xml:space="preserve"> </v>
      </c>
      <c r="BL164" s="809">
        <f t="shared" si="188"/>
        <v>0</v>
      </c>
      <c r="BM164" s="809">
        <f t="shared" si="189"/>
        <v>0</v>
      </c>
      <c r="BN164" s="799"/>
      <c r="BO164" s="799"/>
      <c r="BP164" s="799"/>
      <c r="BQ164" s="796"/>
    </row>
    <row r="165" spans="1:69" s="8" customFormat="1" ht="22.5" customHeight="1" x14ac:dyDescent="0.25">
      <c r="A165" s="616" t="s">
        <v>145</v>
      </c>
      <c r="B165" s="617" t="s">
        <v>143</v>
      </c>
      <c r="C165" s="365">
        <f>M165+AY165</f>
        <v>0</v>
      </c>
      <c r="D165" s="365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26">
        <f t="shared" si="195"/>
        <v>0</v>
      </c>
      <c r="K165" s="68">
        <f t="shared" si="209"/>
        <v>0</v>
      </c>
      <c r="L165" s="171" t="str">
        <f t="shared" si="210"/>
        <v xml:space="preserve"> </v>
      </c>
      <c r="M165" s="365">
        <f t="shared" si="197"/>
        <v>0</v>
      </c>
      <c r="N165" s="365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26">
        <f t="shared" si="172"/>
        <v>0</v>
      </c>
      <c r="U165" s="93">
        <f t="shared" si="173"/>
        <v>0</v>
      </c>
      <c r="V165" s="681" t="str">
        <f t="shared" si="174"/>
        <v xml:space="preserve"> </v>
      </c>
      <c r="W165" s="856">
        <f>W166</f>
        <v>0</v>
      </c>
      <c r="X165" s="442">
        <f>X166</f>
        <v>0</v>
      </c>
      <c r="Y165" s="28">
        <f t="shared" si="213"/>
        <v>0</v>
      </c>
      <c r="Z165" s="932">
        <f>Z166</f>
        <v>0</v>
      </c>
      <c r="AA165" s="962">
        <f>AA166</f>
        <v>0</v>
      </c>
      <c r="AB165" s="365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897">
        <f>AF166</f>
        <v>0</v>
      </c>
      <c r="AG165" s="49">
        <f t="shared" si="175"/>
        <v>0</v>
      </c>
      <c r="AH165" s="154" t="str">
        <f t="shared" si="184"/>
        <v xml:space="preserve"> </v>
      </c>
      <c r="AI165" s="44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83"/>
      <c r="AO165" s="49">
        <f t="shared" si="178"/>
        <v>0</v>
      </c>
      <c r="AP165" s="198" t="str">
        <f t="shared" si="208"/>
        <v xml:space="preserve"> </v>
      </c>
      <c r="AQ165" s="169"/>
      <c r="AR165" s="365"/>
      <c r="AS165" s="49">
        <f>AS166</f>
        <v>0</v>
      </c>
      <c r="AT165" s="49">
        <f t="shared" si="179"/>
        <v>0</v>
      </c>
      <c r="AU165" s="68" t="str">
        <f t="shared" si="211"/>
        <v xml:space="preserve"> </v>
      </c>
      <c r="AV165" s="734"/>
      <c r="AW165" s="49">
        <f t="shared" si="180"/>
        <v>0</v>
      </c>
      <c r="AX165" s="477" t="str">
        <f t="shared" si="212"/>
        <v xml:space="preserve"> </v>
      </c>
      <c r="AY165" s="528"/>
      <c r="AZ165" s="365">
        <f>AZ166</f>
        <v>0</v>
      </c>
      <c r="BA165" s="365">
        <f t="shared" si="185"/>
        <v>0</v>
      </c>
      <c r="BB165" s="365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29">
        <f t="shared" si="204"/>
        <v>0</v>
      </c>
      <c r="BG165" s="57" t="str">
        <f t="shared" si="162"/>
        <v xml:space="preserve"> </v>
      </c>
      <c r="BH165" s="734">
        <f>BH166</f>
        <v>0</v>
      </c>
      <c r="BI165" s="49">
        <f t="shared" si="151"/>
        <v>0</v>
      </c>
      <c r="BJ165" s="142" t="str">
        <f t="shared" si="182"/>
        <v xml:space="preserve"> </v>
      </c>
      <c r="BK165" s="2"/>
      <c r="BL165" s="809">
        <f t="shared" si="188"/>
        <v>0</v>
      </c>
      <c r="BM165" s="809">
        <f t="shared" si="189"/>
        <v>0</v>
      </c>
      <c r="BN165" s="796">
        <v>0</v>
      </c>
      <c r="BO165" s="796"/>
      <c r="BP165" s="796"/>
      <c r="BQ165" s="796">
        <v>0</v>
      </c>
    </row>
    <row r="166" spans="1:69" ht="21.75" customHeight="1" x14ac:dyDescent="0.25">
      <c r="A166" s="588" t="s">
        <v>144</v>
      </c>
      <c r="B166" s="618" t="s">
        <v>146</v>
      </c>
      <c r="C166" s="556"/>
      <c r="D166" s="357">
        <f t="shared" si="205"/>
        <v>0</v>
      </c>
      <c r="E166" s="28">
        <f t="shared" si="206"/>
        <v>0</v>
      </c>
      <c r="F166" s="28">
        <f t="shared" si="190"/>
        <v>0</v>
      </c>
      <c r="G166" s="28">
        <f t="shared" si="207"/>
        <v>0</v>
      </c>
      <c r="H166" s="28">
        <f t="shared" si="186"/>
        <v>0</v>
      </c>
      <c r="I166" s="28" t="str">
        <f t="shared" si="187"/>
        <v xml:space="preserve"> </v>
      </c>
      <c r="J166" s="819">
        <f t="shared" si="195"/>
        <v>0</v>
      </c>
      <c r="K166" s="47">
        <f t="shared" si="209"/>
        <v>0</v>
      </c>
      <c r="L166" s="172" t="str">
        <f t="shared" si="210"/>
        <v xml:space="preserve"> </v>
      </c>
      <c r="M166" s="365">
        <f t="shared" si="197"/>
        <v>0</v>
      </c>
      <c r="N166" s="357">
        <f t="shared" si="198"/>
        <v>0</v>
      </c>
      <c r="O166" s="28">
        <f t="shared" si="199"/>
        <v>0</v>
      </c>
      <c r="P166" s="28">
        <f t="shared" si="191"/>
        <v>0</v>
      </c>
      <c r="Q166" s="28">
        <f t="shared" si="192"/>
        <v>0</v>
      </c>
      <c r="R166" s="28">
        <f t="shared" si="200"/>
        <v>0</v>
      </c>
      <c r="S166" s="28" t="str">
        <f t="shared" si="201"/>
        <v xml:space="preserve"> </v>
      </c>
      <c r="T166" s="819">
        <f t="shared" ref="T166:T203" si="214">AF166+AN166+AV166</f>
        <v>0</v>
      </c>
      <c r="U166" s="86">
        <f t="shared" ref="U166:U201" si="215">O166-T166</f>
        <v>0</v>
      </c>
      <c r="V166" s="682" t="str">
        <f t="shared" ref="V166:V203" si="216">IF(T166&lt;&gt;0,IF(O166/T166*100&lt;0,"&lt;0",IF(O166/T166*100&gt;200,"&gt;200",O166/T166*100))," ")</f>
        <v xml:space="preserve"> </v>
      </c>
      <c r="W166" s="847"/>
      <c r="X166" s="379"/>
      <c r="Y166" s="28">
        <f t="shared" si="213"/>
        <v>0</v>
      </c>
      <c r="Z166" s="544"/>
      <c r="AA166" s="953"/>
      <c r="AB166" s="357">
        <f t="shared" si="193"/>
        <v>0</v>
      </c>
      <c r="AC166" s="28"/>
      <c r="AD166" s="28">
        <f t="shared" si="203"/>
        <v>0</v>
      </c>
      <c r="AE166" s="28" t="str">
        <f t="shared" si="202"/>
        <v xml:space="preserve"> </v>
      </c>
      <c r="AF166" s="891"/>
      <c r="AG166" s="28">
        <f t="shared" ref="AG166:AG202" si="217">AA166-AF166</f>
        <v>0</v>
      </c>
      <c r="AH166" s="146" t="str">
        <f t="shared" ref="AH166:AH203" si="218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1" si="219">AK166-AJ166</f>
        <v>0</v>
      </c>
      <c r="AM166" s="57" t="str">
        <f t="shared" ref="AM166:AM203" si="220">IF(AJ166&lt;&gt;0,IF(AK166/AJ166*100&lt;0,"&lt;0",IF(AK166/AJ166*100&gt;200,"&gt;200",AK166/AJ166*100))," ")</f>
        <v xml:space="preserve"> </v>
      </c>
      <c r="AN166" s="786"/>
      <c r="AO166" s="57">
        <f t="shared" ref="AO166:AO201" si="221">AK166-AN166</f>
        <v>0</v>
      </c>
      <c r="AP166" s="198" t="str">
        <f t="shared" si="208"/>
        <v xml:space="preserve"> </v>
      </c>
      <c r="AQ166" s="173"/>
      <c r="AR166" s="367"/>
      <c r="AS166" s="57"/>
      <c r="AT166" s="57">
        <f t="shared" ref="AT166:AT201" si="222">AS166-AR166</f>
        <v>0</v>
      </c>
      <c r="AU166" s="47" t="str">
        <f t="shared" si="211"/>
        <v xml:space="preserve"> </v>
      </c>
      <c r="AV166" s="737"/>
      <c r="AW166" s="57">
        <f t="shared" ref="AW166:AW201" si="223">AS166-AV166</f>
        <v>0</v>
      </c>
      <c r="AX166" s="463" t="str">
        <f t="shared" si="212"/>
        <v xml:space="preserve"> </v>
      </c>
      <c r="AY166" s="531"/>
      <c r="AZ166" s="357"/>
      <c r="BA166" s="357">
        <f t="shared" si="185"/>
        <v>0</v>
      </c>
      <c r="BB166" s="357"/>
      <c r="BC166" s="28"/>
      <c r="BD166" s="28">
        <f t="shared" si="194"/>
        <v>0</v>
      </c>
      <c r="BE166" s="28"/>
      <c r="BF166" s="74">
        <f t="shared" si="204"/>
        <v>0</v>
      </c>
      <c r="BG166" s="34" t="str">
        <f t="shared" si="162"/>
        <v xml:space="preserve"> </v>
      </c>
      <c r="BH166" s="728"/>
      <c r="BI166" s="28">
        <f t="shared" si="151"/>
        <v>0</v>
      </c>
      <c r="BJ166" s="142" t="str">
        <f t="shared" si="182"/>
        <v xml:space="preserve"> </v>
      </c>
      <c r="BL166" s="809">
        <f t="shared" si="188"/>
        <v>0</v>
      </c>
      <c r="BM166" s="809">
        <f t="shared" si="189"/>
        <v>0</v>
      </c>
      <c r="BN166" s="803"/>
      <c r="BO166" s="803"/>
      <c r="BP166" s="803"/>
      <c r="BQ166" s="799"/>
    </row>
    <row r="167" spans="1:69" s="18" customFormat="1" ht="21" customHeight="1" x14ac:dyDescent="0.25">
      <c r="A167" s="559" t="s">
        <v>147</v>
      </c>
      <c r="B167" s="629" t="s">
        <v>92</v>
      </c>
      <c r="C167" s="377">
        <f>C168+C173+C180+C186+C190+C193+C197</f>
        <v>15571.7</v>
      </c>
      <c r="D167" s="377">
        <f>D168+D173+D180+D186+D190+D193+D197</f>
        <v>16220.4</v>
      </c>
      <c r="E167" s="23">
        <f>E168+E173+E180+E186+E190+E193+E197-E186-E173</f>
        <v>5082.4000000000005</v>
      </c>
      <c r="F167" s="23">
        <f>F168+F173+F180+F186+F190+F193+F197-F186-F173</f>
        <v>2356.9</v>
      </c>
      <c r="G167" s="23">
        <f>G168+G173+G180+G186+G190+G193+G197</f>
        <v>2725.5</v>
      </c>
      <c r="H167" s="23">
        <f t="shared" si="186"/>
        <v>-11138</v>
      </c>
      <c r="I167" s="23">
        <f t="shared" si="187"/>
        <v>31.333382653941953</v>
      </c>
      <c r="J167" s="811">
        <f>T167+BH167-J186-J173</f>
        <v>9713.9</v>
      </c>
      <c r="K167" s="24">
        <f t="shared" si="209"/>
        <v>-4631.4999999999991</v>
      </c>
      <c r="L167" s="156">
        <f t="shared" si="210"/>
        <v>52.320900976950568</v>
      </c>
      <c r="M167" s="377">
        <f t="shared" si="197"/>
        <v>14246.7</v>
      </c>
      <c r="N167" s="377">
        <f t="shared" si="198"/>
        <v>14855.2</v>
      </c>
      <c r="O167" s="23">
        <f t="shared" si="199"/>
        <v>4838.7000000000007</v>
      </c>
      <c r="P167" s="23">
        <f t="shared" si="191"/>
        <v>2251.4</v>
      </c>
      <c r="Q167" s="23">
        <f t="shared" si="192"/>
        <v>2587.3000000000002</v>
      </c>
      <c r="R167" s="23">
        <f t="shared" si="200"/>
        <v>-10016.5</v>
      </c>
      <c r="S167" s="23">
        <f t="shared" si="201"/>
        <v>32.572432548871774</v>
      </c>
      <c r="T167" s="811">
        <f t="shared" si="214"/>
        <v>9822.2999999999993</v>
      </c>
      <c r="U167" s="77">
        <f t="shared" si="215"/>
        <v>-4983.5999999999985</v>
      </c>
      <c r="V167" s="670">
        <f t="shared" si="216"/>
        <v>49.262392718609703</v>
      </c>
      <c r="W167" s="845">
        <f>W168+W173+W180+W186+W190+W193+W197</f>
        <v>14246.7</v>
      </c>
      <c r="X167" s="447">
        <f>X168+X173+X180+X186+X190+X193+X197</f>
        <v>14855.2</v>
      </c>
      <c r="Y167" s="23">
        <f t="shared" si="213"/>
        <v>10416.200000000001</v>
      </c>
      <c r="Z167" s="655">
        <f>Z168+Z173+Z180+Z186+Z190+Z193+Z197</f>
        <v>4439</v>
      </c>
      <c r="AA167" s="951">
        <f>AA168+AA173+AA180+AA186+AA190+AA193+AA197</f>
        <v>4838.2000000000007</v>
      </c>
      <c r="AB167" s="377">
        <f>AB168+AB173+AB180+AB186+AB190+AB193+AB197</f>
        <v>2250.9</v>
      </c>
      <c r="AC167" s="377">
        <f>AC168+AC173+AC180+AC186+AC190+AC193+AC197</f>
        <v>2587.3000000000002</v>
      </c>
      <c r="AD167" s="23">
        <f t="shared" si="203"/>
        <v>-10017</v>
      </c>
      <c r="AE167" s="23">
        <f t="shared" si="202"/>
        <v>32.56906672411008</v>
      </c>
      <c r="AF167" s="908">
        <f>AF168+AF173+AF180+AF186+AF190+AF193+AF197</f>
        <v>9612.2999999999993</v>
      </c>
      <c r="AG167" s="23">
        <f t="shared" si="217"/>
        <v>-4774.0999999999985</v>
      </c>
      <c r="AH167" s="142">
        <f t="shared" si="218"/>
        <v>50.333426963369867</v>
      </c>
      <c r="AI167" s="447">
        <f>AI168+AI173+AI180+AI186+AI190+AI193+AI197</f>
        <v>0</v>
      </c>
      <c r="AJ167" s="23">
        <f>AJ168+AJ173+AJ180+AJ186+AJ190+AJ193+AJ197</f>
        <v>0</v>
      </c>
      <c r="AK167" s="23">
        <f>AK168+AK173+AK180+AK186+AK190+AK193+AK197</f>
        <v>0.5</v>
      </c>
      <c r="AL167" s="23">
        <f t="shared" si="219"/>
        <v>0.5</v>
      </c>
      <c r="AM167" s="23" t="str">
        <f t="shared" si="220"/>
        <v xml:space="preserve"> </v>
      </c>
      <c r="AN167" s="771">
        <f>AN168+AN173+AN180+AN186+AN190+AN193+AN197</f>
        <v>210</v>
      </c>
      <c r="AO167" s="23">
        <f t="shared" si="221"/>
        <v>-209.5</v>
      </c>
      <c r="AP167" s="198">
        <f t="shared" si="208"/>
        <v>0.23809523809523811</v>
      </c>
      <c r="AQ167" s="377">
        <f>AQ168+AQ173+AQ180+AQ186+AQ190+AQ193+AQ197</f>
        <v>0</v>
      </c>
      <c r="AR167" s="377">
        <f>AR168+AR173+AR180+AR186+AR190+AR193+AR197</f>
        <v>0</v>
      </c>
      <c r="AS167" s="23">
        <f>AS168+AS173+AS180+AS186+AS190+AS193+AS197</f>
        <v>0</v>
      </c>
      <c r="AT167" s="23">
        <f t="shared" si="222"/>
        <v>0</v>
      </c>
      <c r="AU167" s="24" t="str">
        <f t="shared" si="211"/>
        <v xml:space="preserve"> </v>
      </c>
      <c r="AV167" s="726">
        <f>AV168+AV173+AV180+AV186+AV190+AV193+AV197</f>
        <v>0</v>
      </c>
      <c r="AW167" s="23">
        <f t="shared" si="223"/>
        <v>0</v>
      </c>
      <c r="AX167" s="449" t="str">
        <f t="shared" si="212"/>
        <v xml:space="preserve"> </v>
      </c>
      <c r="AY167" s="550">
        <f>AY168+AY173+AY180+AY186+AY190+AY193+AY197</f>
        <v>1325</v>
      </c>
      <c r="AZ167" s="23">
        <f>AZ168+AZ173+AZ180+AZ186+AZ190+AZ193+AZ197</f>
        <v>1365.2</v>
      </c>
      <c r="BA167" s="23">
        <f t="shared" si="185"/>
        <v>1021</v>
      </c>
      <c r="BB167" s="23">
        <f>BB168+BB173+BB180+BB186+BB190+BB193+BB197</f>
        <v>344.2</v>
      </c>
      <c r="BC167" s="23">
        <f>BC168+BC173+BC180+BC186+BC190+BC193+BC197</f>
        <v>221.7</v>
      </c>
      <c r="BD167" s="23">
        <f>BD168+BD173+BD180+BD186+BD190+BD193+BD197</f>
        <v>83.5</v>
      </c>
      <c r="BE167" s="377">
        <f>BE168+BE173+BE180+BE186+BE190+BE193+BE197</f>
        <v>138.19999999999999</v>
      </c>
      <c r="BF167" s="318">
        <f t="shared" si="204"/>
        <v>-1143.5</v>
      </c>
      <c r="BG167" s="23">
        <f t="shared" si="162"/>
        <v>16.239378845590387</v>
      </c>
      <c r="BH167" s="738">
        <f>BH168+BH173+BH180+BH186+BH190+BH193+BH197</f>
        <v>116.5</v>
      </c>
      <c r="BI167" s="64">
        <f t="shared" si="151"/>
        <v>105.19999999999999</v>
      </c>
      <c r="BJ167" s="142">
        <f>IF(BH167&lt;&gt;0,IF(ABS(BC167)/ABS(BH167)*100&gt;200,"&gt;200",ABS(BC167)/ABS(BH167)*100)," ")</f>
        <v>190.30042918454936</v>
      </c>
      <c r="BK167" s="2"/>
      <c r="BL167" s="809">
        <f t="shared" si="188"/>
        <v>90.8</v>
      </c>
      <c r="BM167" s="809">
        <f t="shared" si="189"/>
        <v>138.5</v>
      </c>
      <c r="BN167" s="796">
        <v>138.5</v>
      </c>
      <c r="BO167" s="796">
        <v>0</v>
      </c>
      <c r="BP167" s="796">
        <v>0</v>
      </c>
      <c r="BQ167" s="750">
        <v>-47.7</v>
      </c>
    </row>
    <row r="168" spans="1:69" s="8" customFormat="1" ht="20.25" customHeight="1" x14ac:dyDescent="0.25">
      <c r="A168" s="616" t="s">
        <v>148</v>
      </c>
      <c r="B168" s="617" t="s">
        <v>149</v>
      </c>
      <c r="C168" s="365">
        <f t="shared" ref="C168:D171" si="224">M168+AY168</f>
        <v>6440</v>
      </c>
      <c r="D168" s="365">
        <f t="shared" si="224"/>
        <v>7056</v>
      </c>
      <c r="E168" s="49">
        <f t="shared" ref="E168:E174" si="225">O168+BC168</f>
        <v>3567.3</v>
      </c>
      <c r="F168" s="49">
        <f t="shared" si="190"/>
        <v>3567.3</v>
      </c>
      <c r="G168" s="49">
        <f t="shared" ref="G168:G174" si="226">Q168+BE168</f>
        <v>0</v>
      </c>
      <c r="H168" s="49">
        <f t="shared" si="186"/>
        <v>-3488.7</v>
      </c>
      <c r="I168" s="49">
        <f t="shared" si="187"/>
        <v>50.556972789115648</v>
      </c>
      <c r="J168" s="826">
        <f t="shared" ref="J168:J199" si="227">T168+BH168</f>
        <v>4620.0999999999995</v>
      </c>
      <c r="K168" s="68">
        <f t="shared" si="209"/>
        <v>-1052.7999999999993</v>
      </c>
      <c r="L168" s="171">
        <f t="shared" si="210"/>
        <v>77.212614445574772</v>
      </c>
      <c r="M168" s="365">
        <f t="shared" si="197"/>
        <v>6440</v>
      </c>
      <c r="N168" s="365">
        <f t="shared" si="198"/>
        <v>7048.5</v>
      </c>
      <c r="O168" s="49">
        <f t="shared" si="199"/>
        <v>3559.8</v>
      </c>
      <c r="P168" s="49">
        <f t="shared" si="191"/>
        <v>3559.8</v>
      </c>
      <c r="Q168" s="49">
        <f t="shared" si="192"/>
        <v>0</v>
      </c>
      <c r="R168" s="49">
        <f t="shared" si="200"/>
        <v>-3488.7</v>
      </c>
      <c r="S168" s="49">
        <f t="shared" si="201"/>
        <v>50.50436263034689</v>
      </c>
      <c r="T168" s="826">
        <f t="shared" si="214"/>
        <v>4620.8999999999996</v>
      </c>
      <c r="U168" s="93">
        <f t="shared" si="215"/>
        <v>-1061.0999999999995</v>
      </c>
      <c r="V168" s="681">
        <f t="shared" si="216"/>
        <v>77.036940855677472</v>
      </c>
      <c r="W168" s="856">
        <f>W169+W170+W172</f>
        <v>6440</v>
      </c>
      <c r="X168" s="442">
        <f>X169+X170+X172</f>
        <v>7048.5</v>
      </c>
      <c r="Y168" s="49">
        <f t="shared" si="213"/>
        <v>7048.5</v>
      </c>
      <c r="Z168" s="932">
        <f>Z169+Z170+Z172</f>
        <v>0</v>
      </c>
      <c r="AA168" s="962">
        <f>AA169+AA170+AA172</f>
        <v>3559.3</v>
      </c>
      <c r="AB168" s="365">
        <f t="shared" si="193"/>
        <v>3559.3</v>
      </c>
      <c r="AC168" s="49">
        <f>AC169+AC170+AC172</f>
        <v>0</v>
      </c>
      <c r="AD168" s="49">
        <f t="shared" si="203"/>
        <v>-3489.2</v>
      </c>
      <c r="AE168" s="49">
        <f t="shared" si="202"/>
        <v>50.497268922465778</v>
      </c>
      <c r="AF168" s="897">
        <f>AF169+AF170+AF172</f>
        <v>4620.8999999999996</v>
      </c>
      <c r="AG168" s="49">
        <f t="shared" si="217"/>
        <v>-1061.5999999999995</v>
      </c>
      <c r="AH168" s="154">
        <f>IF(AF168&lt;&gt;0,IF(ABS(AA168)/ABS(AF168)*100&gt;200,"&gt;200",ABS(AA168)/ABS(AF168)*100)," ")</f>
        <v>77.026120452725664</v>
      </c>
      <c r="AI168" s="442"/>
      <c r="AJ168" s="49"/>
      <c r="AK168" s="49">
        <f>AK169+AK170+AK172</f>
        <v>0.5</v>
      </c>
      <c r="AL168" s="49">
        <f t="shared" si="219"/>
        <v>0.5</v>
      </c>
      <c r="AM168" s="49" t="str">
        <f t="shared" si="220"/>
        <v xml:space="preserve"> </v>
      </c>
      <c r="AN168" s="783">
        <f>AN169+AN170+AN172</f>
        <v>0</v>
      </c>
      <c r="AO168" s="49">
        <f t="shared" si="221"/>
        <v>0.5</v>
      </c>
      <c r="AP168" s="198" t="str">
        <f t="shared" si="208"/>
        <v xml:space="preserve"> </v>
      </c>
      <c r="AQ168" s="169"/>
      <c r="AR168" s="365"/>
      <c r="AS168" s="49">
        <f>AS169+AS170+AS172</f>
        <v>0</v>
      </c>
      <c r="AT168" s="49">
        <f t="shared" si="222"/>
        <v>0</v>
      </c>
      <c r="AU168" s="68" t="str">
        <f t="shared" si="211"/>
        <v xml:space="preserve"> </v>
      </c>
      <c r="AV168" s="734"/>
      <c r="AW168" s="49">
        <f t="shared" si="223"/>
        <v>0</v>
      </c>
      <c r="AX168" s="477" t="str">
        <f t="shared" si="212"/>
        <v xml:space="preserve"> </v>
      </c>
      <c r="AY168" s="528"/>
      <c r="AZ168" s="365">
        <f>AZ169+AZ170+AZ172+AZ171</f>
        <v>7.5</v>
      </c>
      <c r="BA168" s="365">
        <f t="shared" si="185"/>
        <v>7.5</v>
      </c>
      <c r="BB168" s="365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29">
        <f t="shared" si="204"/>
        <v>0</v>
      </c>
      <c r="BG168" s="57">
        <f t="shared" si="162"/>
        <v>100</v>
      </c>
      <c r="BH168" s="734">
        <f>BH169+BH170+BH172</f>
        <v>-0.79999999999999993</v>
      </c>
      <c r="BI168" s="49">
        <f t="shared" si="151"/>
        <v>8.3000000000000007</v>
      </c>
      <c r="BJ168" s="142" t="str">
        <f t="shared" si="182"/>
        <v>&lt;0</v>
      </c>
      <c r="BK168" s="2"/>
      <c r="BL168" s="809">
        <f t="shared" si="188"/>
        <v>196.8</v>
      </c>
      <c r="BM168" s="809">
        <f t="shared" si="189"/>
        <v>184.8</v>
      </c>
      <c r="BN168" s="796">
        <v>184.8</v>
      </c>
      <c r="BO168" s="796"/>
      <c r="BP168" s="796"/>
      <c r="BQ168" s="754">
        <v>12</v>
      </c>
    </row>
    <row r="169" spans="1:69" ht="18.75" customHeight="1" x14ac:dyDescent="0.25">
      <c r="A169" s="588" t="s">
        <v>240</v>
      </c>
      <c r="B169" s="618" t="s">
        <v>150</v>
      </c>
      <c r="C169" s="357">
        <f t="shared" si="224"/>
        <v>6490</v>
      </c>
      <c r="D169" s="357">
        <f t="shared" si="224"/>
        <v>7098.5</v>
      </c>
      <c r="E169" s="28">
        <f t="shared" si="225"/>
        <v>3452</v>
      </c>
      <c r="F169" s="28">
        <f t="shared" si="190"/>
        <v>3452</v>
      </c>
      <c r="G169" s="28">
        <f t="shared" si="226"/>
        <v>0</v>
      </c>
      <c r="H169" s="28">
        <f t="shared" si="186"/>
        <v>-3646.5</v>
      </c>
      <c r="I169" s="28">
        <f t="shared" si="187"/>
        <v>48.629992251884204</v>
      </c>
      <c r="J169" s="819">
        <f t="shared" si="227"/>
        <v>4538.2</v>
      </c>
      <c r="K169" s="47">
        <f t="shared" si="209"/>
        <v>-1086.1999999999998</v>
      </c>
      <c r="L169" s="172">
        <f t="shared" si="210"/>
        <v>76.065400379004899</v>
      </c>
      <c r="M169" s="357">
        <f t="shared" si="197"/>
        <v>6490</v>
      </c>
      <c r="N169" s="357">
        <f t="shared" si="198"/>
        <v>7098.5</v>
      </c>
      <c r="O169" s="28">
        <f t="shared" si="199"/>
        <v>3452</v>
      </c>
      <c r="P169" s="28">
        <f t="shared" si="191"/>
        <v>3452</v>
      </c>
      <c r="Q169" s="28">
        <f t="shared" si="192"/>
        <v>0</v>
      </c>
      <c r="R169" s="28">
        <f t="shared" si="200"/>
        <v>-3646.5</v>
      </c>
      <c r="S169" s="28">
        <f t="shared" si="201"/>
        <v>48.629992251884204</v>
      </c>
      <c r="T169" s="819">
        <f t="shared" si="214"/>
        <v>4538.2</v>
      </c>
      <c r="U169" s="86">
        <f t="shared" si="215"/>
        <v>-1086.1999999999998</v>
      </c>
      <c r="V169" s="682">
        <f t="shared" si="216"/>
        <v>76.065400379004899</v>
      </c>
      <c r="W169" s="847">
        <v>6490</v>
      </c>
      <c r="X169" s="379">
        <v>7098.5</v>
      </c>
      <c r="Y169" s="28">
        <f t="shared" si="213"/>
        <v>7098.5</v>
      </c>
      <c r="Z169" s="544"/>
      <c r="AA169" s="953">
        <v>3452</v>
      </c>
      <c r="AB169" s="357">
        <f t="shared" si="193"/>
        <v>3452</v>
      </c>
      <c r="AC169" s="28"/>
      <c r="AD169" s="28">
        <f t="shared" si="203"/>
        <v>-3646.5</v>
      </c>
      <c r="AE169" s="28">
        <f t="shared" si="202"/>
        <v>48.629992251884204</v>
      </c>
      <c r="AF169" s="891">
        <v>4538.2</v>
      </c>
      <c r="AG169" s="28">
        <f t="shared" si="217"/>
        <v>-1086.1999999999998</v>
      </c>
      <c r="AH169" s="146">
        <f>IF(AF169&lt;&gt;0,IF(ABS(AA169)/ABS(AF169)*100&gt;200,"&gt;200",ABS(AA169)/ABS(AF169)*100)," ")</f>
        <v>76.065400379004899</v>
      </c>
      <c r="AI169" s="379"/>
      <c r="AJ169" s="28"/>
      <c r="AK169" s="28"/>
      <c r="AL169" s="28">
        <f t="shared" si="219"/>
        <v>0</v>
      </c>
      <c r="AM169" s="28" t="str">
        <f t="shared" si="220"/>
        <v xml:space="preserve"> </v>
      </c>
      <c r="AN169" s="773"/>
      <c r="AO169" s="28">
        <f t="shared" si="221"/>
        <v>0</v>
      </c>
      <c r="AP169" s="198" t="str">
        <f t="shared" si="208"/>
        <v xml:space="preserve"> </v>
      </c>
      <c r="AQ169" s="145"/>
      <c r="AR169" s="357"/>
      <c r="AS169" s="28"/>
      <c r="AT169" s="28">
        <f t="shared" si="222"/>
        <v>0</v>
      </c>
      <c r="AU169" s="47" t="str">
        <f t="shared" si="211"/>
        <v xml:space="preserve"> </v>
      </c>
      <c r="AV169" s="728"/>
      <c r="AW169" s="28">
        <f t="shared" si="223"/>
        <v>0</v>
      </c>
      <c r="AX169" s="463" t="str">
        <f t="shared" si="212"/>
        <v xml:space="preserve"> </v>
      </c>
      <c r="AY169" s="531"/>
      <c r="AZ169" s="357"/>
      <c r="BA169" s="357">
        <f t="shared" si="185"/>
        <v>0</v>
      </c>
      <c r="BB169" s="357"/>
      <c r="BC169" s="28"/>
      <c r="BD169" s="28">
        <f t="shared" si="194"/>
        <v>0</v>
      </c>
      <c r="BE169" s="28"/>
      <c r="BF169" s="74">
        <f t="shared" si="204"/>
        <v>0</v>
      </c>
      <c r="BG169" s="34" t="str">
        <f t="shared" si="162"/>
        <v xml:space="preserve"> </v>
      </c>
      <c r="BH169" s="728"/>
      <c r="BI169" s="28">
        <f t="shared" si="151"/>
        <v>0</v>
      </c>
      <c r="BJ169" s="142" t="str">
        <f t="shared" si="182"/>
        <v xml:space="preserve"> </v>
      </c>
      <c r="BL169" s="809">
        <f t="shared" si="188"/>
        <v>214.3</v>
      </c>
      <c r="BM169" s="809">
        <f t="shared" si="189"/>
        <v>214.3</v>
      </c>
      <c r="BN169" s="799">
        <v>214.3</v>
      </c>
      <c r="BO169" s="799"/>
      <c r="BP169" s="799"/>
      <c r="BQ169" s="796"/>
    </row>
    <row r="170" spans="1:69" ht="21" customHeight="1" x14ac:dyDescent="0.25">
      <c r="A170" s="588" t="s">
        <v>87</v>
      </c>
      <c r="B170" s="618" t="s">
        <v>151</v>
      </c>
      <c r="C170" s="357">
        <f t="shared" si="224"/>
        <v>-50</v>
      </c>
      <c r="D170" s="357">
        <f t="shared" si="224"/>
        <v>-50</v>
      </c>
      <c r="E170" s="28">
        <f t="shared" si="225"/>
        <v>0</v>
      </c>
      <c r="F170" s="28">
        <f t="shared" si="190"/>
        <v>0</v>
      </c>
      <c r="G170" s="28">
        <f t="shared" si="226"/>
        <v>0</v>
      </c>
      <c r="H170" s="28">
        <f t="shared" si="186"/>
        <v>50</v>
      </c>
      <c r="I170" s="28">
        <f t="shared" si="187"/>
        <v>0</v>
      </c>
      <c r="J170" s="819">
        <f t="shared" si="227"/>
        <v>-1.2</v>
      </c>
      <c r="K170" s="47">
        <f t="shared" si="209"/>
        <v>1.2</v>
      </c>
      <c r="L170" s="172">
        <f t="shared" si="210"/>
        <v>0</v>
      </c>
      <c r="M170" s="357">
        <f t="shared" si="197"/>
        <v>-50</v>
      </c>
      <c r="N170" s="357">
        <f t="shared" si="198"/>
        <v>-50</v>
      </c>
      <c r="O170" s="28">
        <f t="shared" ref="O170:O203" si="228">AA170+AK170+AS170</f>
        <v>0</v>
      </c>
      <c r="P170" s="28">
        <f t="shared" si="191"/>
        <v>0</v>
      </c>
      <c r="Q170" s="28">
        <f t="shared" si="192"/>
        <v>0</v>
      </c>
      <c r="R170" s="28">
        <f t="shared" si="200"/>
        <v>50</v>
      </c>
      <c r="S170" s="28">
        <f t="shared" si="201"/>
        <v>0</v>
      </c>
      <c r="T170" s="819">
        <f t="shared" si="214"/>
        <v>0</v>
      </c>
      <c r="U170" s="86">
        <f t="shared" si="215"/>
        <v>0</v>
      </c>
      <c r="V170" s="682" t="str">
        <f t="shared" si="216"/>
        <v xml:space="preserve"> </v>
      </c>
      <c r="W170" s="847">
        <v>-50</v>
      </c>
      <c r="X170" s="379">
        <v>-50</v>
      </c>
      <c r="Y170" s="28">
        <f t="shared" si="213"/>
        <v>-50</v>
      </c>
      <c r="Z170" s="544"/>
      <c r="AA170" s="953"/>
      <c r="AB170" s="365">
        <f t="shared" si="193"/>
        <v>0</v>
      </c>
      <c r="AC170" s="28"/>
      <c r="AD170" s="28">
        <f t="shared" si="203"/>
        <v>50</v>
      </c>
      <c r="AE170" s="28">
        <f t="shared" si="202"/>
        <v>0</v>
      </c>
      <c r="AF170" s="891"/>
      <c r="AG170" s="28">
        <f t="shared" si="217"/>
        <v>0</v>
      </c>
      <c r="AH170" s="146" t="str">
        <f t="shared" si="218"/>
        <v xml:space="preserve"> 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3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8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8">
        <v>-1.2</v>
      </c>
      <c r="BI170" s="28">
        <f t="shared" si="151"/>
        <v>1.2</v>
      </c>
      <c r="BJ170" s="142">
        <f t="shared" si="182"/>
        <v>0</v>
      </c>
      <c r="BL170" s="809">
        <f t="shared" si="188"/>
        <v>0</v>
      </c>
      <c r="BM170" s="809">
        <f t="shared" si="189"/>
        <v>0</v>
      </c>
      <c r="BN170" s="796"/>
      <c r="BO170" s="796"/>
      <c r="BP170" s="796"/>
      <c r="BQ170" s="796"/>
    </row>
    <row r="171" spans="1:69" ht="21" customHeight="1" x14ac:dyDescent="0.25">
      <c r="A171" s="631" t="s">
        <v>370</v>
      </c>
      <c r="B171" s="618" t="s">
        <v>369</v>
      </c>
      <c r="C171" s="357">
        <f t="shared" si="224"/>
        <v>0</v>
      </c>
      <c r="D171" s="357">
        <f t="shared" si="224"/>
        <v>7.5</v>
      </c>
      <c r="E171" s="28">
        <f t="shared" si="225"/>
        <v>7.5</v>
      </c>
      <c r="F171" s="28">
        <f t="shared" si="190"/>
        <v>7.5</v>
      </c>
      <c r="G171" s="28">
        <f t="shared" si="226"/>
        <v>0</v>
      </c>
      <c r="H171" s="28">
        <f t="shared" si="186"/>
        <v>0</v>
      </c>
      <c r="I171" s="28">
        <f t="shared" si="187"/>
        <v>100</v>
      </c>
      <c r="J171" s="819">
        <f t="shared" si="227"/>
        <v>0</v>
      </c>
      <c r="K171" s="74">
        <f t="shared" si="209"/>
        <v>7.5</v>
      </c>
      <c r="L171" s="178" t="str">
        <f t="shared" si="210"/>
        <v xml:space="preserve"> </v>
      </c>
      <c r="M171" s="357"/>
      <c r="N171" s="357"/>
      <c r="O171" s="28"/>
      <c r="P171" s="28"/>
      <c r="Q171" s="28"/>
      <c r="R171" s="28"/>
      <c r="S171" s="28"/>
      <c r="T171" s="819"/>
      <c r="U171" s="98"/>
      <c r="V171" s="687"/>
      <c r="W171" s="847"/>
      <c r="X171" s="379"/>
      <c r="Y171" s="28"/>
      <c r="Z171" s="544"/>
      <c r="AA171" s="953"/>
      <c r="AB171" s="365"/>
      <c r="AC171" s="28"/>
      <c r="AD171" s="28"/>
      <c r="AE171" s="28"/>
      <c r="AF171" s="891"/>
      <c r="AG171" s="28"/>
      <c r="AH171" s="146"/>
      <c r="AI171" s="379"/>
      <c r="AJ171" s="28"/>
      <c r="AK171" s="28"/>
      <c r="AL171" s="28"/>
      <c r="AM171" s="28"/>
      <c r="AN171" s="773"/>
      <c r="AO171" s="28"/>
      <c r="AP171" s="198"/>
      <c r="AQ171" s="145"/>
      <c r="AR171" s="357"/>
      <c r="AS171" s="28"/>
      <c r="AT171" s="28"/>
      <c r="AU171" s="74"/>
      <c r="AV171" s="728"/>
      <c r="AW171" s="28"/>
      <c r="AX171" s="482"/>
      <c r="AY171" s="531"/>
      <c r="AZ171" s="357">
        <v>7.5</v>
      </c>
      <c r="BA171" s="357">
        <f t="shared" si="185"/>
        <v>7.5</v>
      </c>
      <c r="BB171" s="357"/>
      <c r="BC171" s="28">
        <v>7.5</v>
      </c>
      <c r="BD171" s="28">
        <f t="shared" si="194"/>
        <v>7.5</v>
      </c>
      <c r="BE171" s="28"/>
      <c r="BF171" s="74">
        <f t="shared" si="204"/>
        <v>0</v>
      </c>
      <c r="BG171" s="34">
        <f t="shared" si="162"/>
        <v>100</v>
      </c>
      <c r="BH171" s="728"/>
      <c r="BI171" s="28">
        <f t="shared" si="151"/>
        <v>7.5</v>
      </c>
      <c r="BJ171" s="142" t="str">
        <f t="shared" si="182"/>
        <v xml:space="preserve"> </v>
      </c>
      <c r="BL171" s="809"/>
      <c r="BM171" s="809"/>
      <c r="BN171" s="796"/>
      <c r="BO171" s="796"/>
      <c r="BP171" s="796"/>
      <c r="BQ171" s="796"/>
    </row>
    <row r="172" spans="1:69" ht="18.75" customHeight="1" x14ac:dyDescent="0.25">
      <c r="A172" s="588" t="s">
        <v>152</v>
      </c>
      <c r="B172" s="618" t="s">
        <v>153</v>
      </c>
      <c r="C172" s="556"/>
      <c r="D172" s="357">
        <f>N172+AZ172</f>
        <v>0</v>
      </c>
      <c r="E172" s="28">
        <f t="shared" si="225"/>
        <v>107.8</v>
      </c>
      <c r="F172" s="28">
        <f t="shared" si="190"/>
        <v>107.8</v>
      </c>
      <c r="G172" s="28">
        <f t="shared" si="226"/>
        <v>0</v>
      </c>
      <c r="H172" s="28">
        <f t="shared" si="186"/>
        <v>107.8</v>
      </c>
      <c r="I172" s="28" t="str">
        <f t="shared" si="187"/>
        <v xml:space="preserve"> </v>
      </c>
      <c r="J172" s="819">
        <f t="shared" si="227"/>
        <v>83.100000000000009</v>
      </c>
      <c r="K172" s="47">
        <f t="shared" si="209"/>
        <v>24.699999999999989</v>
      </c>
      <c r="L172" s="172">
        <f t="shared" si="210"/>
        <v>129.72322503008422</v>
      </c>
      <c r="M172" s="357">
        <f t="shared" si="197"/>
        <v>0</v>
      </c>
      <c r="N172" s="357">
        <f t="shared" si="198"/>
        <v>0</v>
      </c>
      <c r="O172" s="28">
        <f t="shared" si="228"/>
        <v>107.8</v>
      </c>
      <c r="P172" s="28">
        <f t="shared" si="191"/>
        <v>107.8</v>
      </c>
      <c r="Q172" s="28">
        <f t="shared" si="192"/>
        <v>0</v>
      </c>
      <c r="R172" s="28">
        <f t="shared" si="200"/>
        <v>107.8</v>
      </c>
      <c r="S172" s="28" t="str">
        <f t="shared" si="201"/>
        <v xml:space="preserve"> </v>
      </c>
      <c r="T172" s="819">
        <f t="shared" si="214"/>
        <v>82.7</v>
      </c>
      <c r="U172" s="86">
        <f t="shared" si="215"/>
        <v>25.099999999999994</v>
      </c>
      <c r="V172" s="682">
        <f t="shared" si="216"/>
        <v>130.35066505441353</v>
      </c>
      <c r="W172" s="847"/>
      <c r="X172" s="379"/>
      <c r="Y172" s="28">
        <f t="shared" si="213"/>
        <v>0</v>
      </c>
      <c r="Z172" s="544"/>
      <c r="AA172" s="976">
        <v>107.3</v>
      </c>
      <c r="AB172" s="357">
        <f t="shared" si="193"/>
        <v>107.3</v>
      </c>
      <c r="AC172" s="28"/>
      <c r="AD172" s="28">
        <f t="shared" si="203"/>
        <v>107.3</v>
      </c>
      <c r="AE172" s="28" t="str">
        <f t="shared" si="202"/>
        <v xml:space="preserve"> </v>
      </c>
      <c r="AF172" s="907">
        <v>82.7</v>
      </c>
      <c r="AG172" s="28">
        <f t="shared" si="217"/>
        <v>24.599999999999994</v>
      </c>
      <c r="AH172" s="146">
        <f t="shared" si="218"/>
        <v>129.74607013301087</v>
      </c>
      <c r="AI172" s="379"/>
      <c r="AJ172" s="28"/>
      <c r="AK172" s="28">
        <v>0.5</v>
      </c>
      <c r="AL172" s="28">
        <f t="shared" si="219"/>
        <v>0.5</v>
      </c>
      <c r="AM172" s="28" t="str">
        <f t="shared" si="220"/>
        <v xml:space="preserve"> </v>
      </c>
      <c r="AN172" s="773"/>
      <c r="AO172" s="28">
        <f t="shared" si="221"/>
        <v>0.5</v>
      </c>
      <c r="AP172" s="198" t="str">
        <f t="shared" si="208"/>
        <v xml:space="preserve"> </v>
      </c>
      <c r="AQ172" s="145"/>
      <c r="AR172" s="357"/>
      <c r="AS172" s="28"/>
      <c r="AT172" s="28">
        <f t="shared" si="222"/>
        <v>0</v>
      </c>
      <c r="AU172" s="47" t="str">
        <f t="shared" si="211"/>
        <v xml:space="preserve"> </v>
      </c>
      <c r="AV172" s="728"/>
      <c r="AW172" s="28">
        <f t="shared" si="223"/>
        <v>0</v>
      </c>
      <c r="AX172" s="463" t="str">
        <f t="shared" si="212"/>
        <v xml:space="preserve"> </v>
      </c>
      <c r="AY172" s="531"/>
      <c r="AZ172" s="357"/>
      <c r="BA172" s="357">
        <f t="shared" si="185"/>
        <v>0</v>
      </c>
      <c r="BB172" s="357"/>
      <c r="BC172" s="28"/>
      <c r="BD172" s="28">
        <f t="shared" si="194"/>
        <v>0</v>
      </c>
      <c r="BE172" s="28"/>
      <c r="BF172" s="135">
        <f t="shared" si="204"/>
        <v>0</v>
      </c>
      <c r="BG172" s="34" t="str">
        <f t="shared" si="162"/>
        <v xml:space="preserve"> </v>
      </c>
      <c r="BH172" s="728">
        <v>0.4</v>
      </c>
      <c r="BI172" s="28">
        <f t="shared" si="151"/>
        <v>-0.4</v>
      </c>
      <c r="BJ172" s="142">
        <f t="shared" si="182"/>
        <v>0</v>
      </c>
      <c r="BL172" s="809">
        <f t="shared" si="188"/>
        <v>-17.5</v>
      </c>
      <c r="BM172" s="809">
        <f t="shared" si="189"/>
        <v>-29.5</v>
      </c>
      <c r="BN172" s="803">
        <v>-29.5</v>
      </c>
      <c r="BO172" s="803"/>
      <c r="BP172" s="803"/>
      <c r="BQ172" s="753">
        <v>12</v>
      </c>
    </row>
    <row r="173" spans="1:69" s="8" customFormat="1" ht="19.5" customHeight="1" x14ac:dyDescent="0.25">
      <c r="A173" s="630" t="s">
        <v>156</v>
      </c>
      <c r="B173" s="622" t="s">
        <v>154</v>
      </c>
      <c r="C173" s="365">
        <f>M173+AY173</f>
        <v>0</v>
      </c>
      <c r="D173" s="365">
        <f>N173+AZ173</f>
        <v>0</v>
      </c>
      <c r="E173" s="49">
        <f t="shared" si="225"/>
        <v>8.6</v>
      </c>
      <c r="F173" s="49">
        <f t="shared" si="190"/>
        <v>8.6</v>
      </c>
      <c r="G173" s="49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28">
        <f t="shared" si="227"/>
        <v>246.5</v>
      </c>
      <c r="K173" s="71">
        <f t="shared" si="209"/>
        <v>-237.9</v>
      </c>
      <c r="L173" s="175">
        <f t="shared" si="210"/>
        <v>3.4888438133874238</v>
      </c>
      <c r="M173" s="365">
        <f t="shared" si="197"/>
        <v>0</v>
      </c>
      <c r="N173" s="365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28">
        <f t="shared" si="214"/>
        <v>210</v>
      </c>
      <c r="U173" s="95">
        <f t="shared" si="215"/>
        <v>-210</v>
      </c>
      <c r="V173" s="684">
        <f t="shared" si="216"/>
        <v>0</v>
      </c>
      <c r="W173" s="856">
        <f>W174+W175+W178+W179</f>
        <v>0</v>
      </c>
      <c r="X173" s="442">
        <f>X174+X175+X178+X179</f>
        <v>0</v>
      </c>
      <c r="Y173" s="28">
        <f t="shared" si="213"/>
        <v>0</v>
      </c>
      <c r="Z173" s="932">
        <f>Z174+Z175+Z178+Z179</f>
        <v>0</v>
      </c>
      <c r="AA173" s="962">
        <f>AA174+AA175+AA178+AA179</f>
        <v>0</v>
      </c>
      <c r="AB173" s="357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897">
        <f>AF174+AF175+AF178+AF179</f>
        <v>0</v>
      </c>
      <c r="AG173" s="49">
        <f t="shared" si="217"/>
        <v>0</v>
      </c>
      <c r="AH173" s="154" t="str">
        <f t="shared" si="218"/>
        <v xml:space="preserve"> </v>
      </c>
      <c r="AI173" s="442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83">
        <f>AN175</f>
        <v>210</v>
      </c>
      <c r="AO173" s="49">
        <f t="shared" si="221"/>
        <v>-210</v>
      </c>
      <c r="AP173" s="198">
        <f t="shared" si="208"/>
        <v>0</v>
      </c>
      <c r="AQ173" s="169"/>
      <c r="AR173" s="365"/>
      <c r="AS173" s="49">
        <f>AS174+AS176+AS178+AS179</f>
        <v>0</v>
      </c>
      <c r="AT173" s="49">
        <f t="shared" si="222"/>
        <v>0</v>
      </c>
      <c r="AU173" s="71" t="str">
        <f t="shared" si="211"/>
        <v xml:space="preserve"> </v>
      </c>
      <c r="AV173" s="734"/>
      <c r="AW173" s="49">
        <f t="shared" si="223"/>
        <v>0</v>
      </c>
      <c r="AX173" s="480" t="str">
        <f t="shared" si="212"/>
        <v xml:space="preserve"> </v>
      </c>
      <c r="AY173" s="530"/>
      <c r="AZ173" s="365">
        <f>AZ174+AZ176+AZ178+AZ179</f>
        <v>0</v>
      </c>
      <c r="BA173" s="365">
        <f t="shared" si="185"/>
        <v>0</v>
      </c>
      <c r="BB173" s="365">
        <f>BB174+BB176+BB178+BB179</f>
        <v>0</v>
      </c>
      <c r="BC173" s="49">
        <f>BC174+BC176+BC178+BC179</f>
        <v>8.6</v>
      </c>
      <c r="BD173" s="49">
        <f t="shared" si="194"/>
        <v>8.6</v>
      </c>
      <c r="BE173" s="49">
        <f>BE174+BE176+BE178+BE179</f>
        <v>0</v>
      </c>
      <c r="BF173" s="129">
        <f t="shared" si="204"/>
        <v>8.6</v>
      </c>
      <c r="BG173" s="49" t="str">
        <f t="shared" si="162"/>
        <v xml:space="preserve"> </v>
      </c>
      <c r="BH173" s="734">
        <f>BH174+BH176+BH178+BH179</f>
        <v>36.5</v>
      </c>
      <c r="BI173" s="49">
        <f t="shared" ref="BI173:BI203" si="229">BC173-BH173</f>
        <v>-27.9</v>
      </c>
      <c r="BJ173" s="142">
        <f t="shared" si="182"/>
        <v>23.56164383561644</v>
      </c>
      <c r="BK173" s="2"/>
      <c r="BL173" s="809">
        <f t="shared" si="188"/>
        <v>0</v>
      </c>
      <c r="BM173" s="809">
        <f t="shared" si="189"/>
        <v>0</v>
      </c>
      <c r="BN173" s="799">
        <v>0</v>
      </c>
      <c r="BO173" s="799"/>
      <c r="BP173" s="799"/>
      <c r="BQ173" s="796">
        <v>0</v>
      </c>
    </row>
    <row r="174" spans="1:69" ht="21" customHeight="1" x14ac:dyDescent="0.25">
      <c r="A174" s="623" t="s">
        <v>155</v>
      </c>
      <c r="B174" s="624" t="s">
        <v>157</v>
      </c>
      <c r="C174" s="357">
        <f>M174+AY174</f>
        <v>0</v>
      </c>
      <c r="D174" s="357">
        <f>N174+AZ174</f>
        <v>0</v>
      </c>
      <c r="E174" s="28">
        <f t="shared" si="225"/>
        <v>8.6</v>
      </c>
      <c r="F174" s="28">
        <f t="shared" si="190"/>
        <v>8.6</v>
      </c>
      <c r="G174" s="28">
        <f t="shared" si="226"/>
        <v>0</v>
      </c>
      <c r="H174" s="49">
        <f t="shared" si="186"/>
        <v>8.6</v>
      </c>
      <c r="I174" s="49" t="str">
        <f t="shared" si="187"/>
        <v xml:space="preserve"> </v>
      </c>
      <c r="J174" s="819">
        <f t="shared" si="227"/>
        <v>36.5</v>
      </c>
      <c r="K174" s="72">
        <f t="shared" si="209"/>
        <v>-27.9</v>
      </c>
      <c r="L174" s="176">
        <f t="shared" si="210"/>
        <v>23.56164383561644</v>
      </c>
      <c r="M174" s="357">
        <f t="shared" si="197"/>
        <v>0</v>
      </c>
      <c r="N174" s="357">
        <f t="shared" si="198"/>
        <v>0</v>
      </c>
      <c r="O174" s="28">
        <f t="shared" si="228"/>
        <v>0</v>
      </c>
      <c r="P174" s="28">
        <f t="shared" si="191"/>
        <v>0</v>
      </c>
      <c r="Q174" s="28">
        <f t="shared" si="192"/>
        <v>0</v>
      </c>
      <c r="R174" s="28">
        <f t="shared" si="200"/>
        <v>0</v>
      </c>
      <c r="S174" s="28" t="str">
        <f t="shared" si="201"/>
        <v xml:space="preserve"> </v>
      </c>
      <c r="T174" s="828">
        <f t="shared" si="214"/>
        <v>0</v>
      </c>
      <c r="U174" s="96">
        <f t="shared" si="215"/>
        <v>0</v>
      </c>
      <c r="V174" s="682" t="str">
        <f t="shared" si="216"/>
        <v xml:space="preserve"> </v>
      </c>
      <c r="W174" s="847"/>
      <c r="X174" s="379"/>
      <c r="Y174" s="28">
        <f t="shared" si="213"/>
        <v>0</v>
      </c>
      <c r="Z174" s="544"/>
      <c r="AA174" s="953"/>
      <c r="AB174" s="357">
        <f t="shared" si="193"/>
        <v>0</v>
      </c>
      <c r="AC174" s="28"/>
      <c r="AD174" s="28">
        <f t="shared" si="203"/>
        <v>0</v>
      </c>
      <c r="AE174" s="28" t="str">
        <f t="shared" si="202"/>
        <v xml:space="preserve"> </v>
      </c>
      <c r="AF174" s="891"/>
      <c r="AG174" s="28">
        <f t="shared" si="217"/>
        <v>0</v>
      </c>
      <c r="AH174" s="146" t="str">
        <f t="shared" si="218"/>
        <v xml:space="preserve"> </v>
      </c>
      <c r="AI174" s="379"/>
      <c r="AJ174" s="28"/>
      <c r="AK174" s="28"/>
      <c r="AL174" s="49">
        <f t="shared" si="219"/>
        <v>0</v>
      </c>
      <c r="AM174" s="28" t="str">
        <f t="shared" si="220"/>
        <v xml:space="preserve"> </v>
      </c>
      <c r="AN174" s="773"/>
      <c r="AO174" s="28">
        <f t="shared" si="221"/>
        <v>0</v>
      </c>
      <c r="AP174" s="198" t="str">
        <f t="shared" si="208"/>
        <v xml:space="preserve"> </v>
      </c>
      <c r="AQ174" s="145"/>
      <c r="AR174" s="357"/>
      <c r="AS174" s="28"/>
      <c r="AT174" s="28">
        <f t="shared" si="222"/>
        <v>0</v>
      </c>
      <c r="AU174" s="47" t="str">
        <f t="shared" si="211"/>
        <v xml:space="preserve"> </v>
      </c>
      <c r="AV174" s="728"/>
      <c r="AW174" s="28">
        <f t="shared" si="223"/>
        <v>0</v>
      </c>
      <c r="AX174" s="463" t="str">
        <f t="shared" si="212"/>
        <v xml:space="preserve"> </v>
      </c>
      <c r="AY174" s="531"/>
      <c r="AZ174" s="357"/>
      <c r="BA174" s="357">
        <f t="shared" si="185"/>
        <v>0</v>
      </c>
      <c r="BB174" s="357"/>
      <c r="BC174" s="28">
        <v>8.6</v>
      </c>
      <c r="BD174" s="28">
        <f t="shared" si="194"/>
        <v>8.6</v>
      </c>
      <c r="BE174" s="28"/>
      <c r="BF174" s="74">
        <f t="shared" si="204"/>
        <v>8.6</v>
      </c>
      <c r="BG174" s="28" t="str">
        <f t="shared" si="162"/>
        <v xml:space="preserve"> </v>
      </c>
      <c r="BH174" s="728">
        <v>36.5</v>
      </c>
      <c r="BI174" s="28">
        <f t="shared" si="229"/>
        <v>-27.9</v>
      </c>
      <c r="BJ174" s="142">
        <f t="shared" si="182"/>
        <v>23.56164383561644</v>
      </c>
      <c r="BL174" s="809">
        <f t="shared" si="188"/>
        <v>0</v>
      </c>
      <c r="BM174" s="809">
        <f t="shared" si="189"/>
        <v>0</v>
      </c>
      <c r="BN174" s="796"/>
      <c r="BO174" s="796"/>
      <c r="BP174" s="796"/>
      <c r="BQ174" s="803"/>
    </row>
    <row r="175" spans="1:69" ht="21" customHeight="1" x14ac:dyDescent="0.25">
      <c r="A175" s="623" t="s">
        <v>313</v>
      </c>
      <c r="B175" s="624" t="s">
        <v>159</v>
      </c>
      <c r="C175" s="379">
        <f>C176+C177</f>
        <v>0</v>
      </c>
      <c r="D175" s="379">
        <f>D176+D177</f>
        <v>0</v>
      </c>
      <c r="E175" s="28">
        <f>E176+E177</f>
        <v>0</v>
      </c>
      <c r="F175" s="28">
        <f>F176+F177</f>
        <v>0</v>
      </c>
      <c r="G175" s="357">
        <f>G176+G177</f>
        <v>0</v>
      </c>
      <c r="H175" s="28">
        <f t="shared" si="186"/>
        <v>0</v>
      </c>
      <c r="I175" s="28" t="str">
        <f t="shared" si="187"/>
        <v xml:space="preserve"> </v>
      </c>
      <c r="J175" s="819">
        <f t="shared" si="227"/>
        <v>210</v>
      </c>
      <c r="K175" s="72">
        <f t="shared" si="209"/>
        <v>-210</v>
      </c>
      <c r="L175" s="176">
        <f t="shared" si="210"/>
        <v>0</v>
      </c>
      <c r="M175" s="357">
        <f t="shared" ref="M175:M203" si="230">W175+AI175+AQ175</f>
        <v>0</v>
      </c>
      <c r="N175" s="379">
        <f>N176+N177</f>
        <v>0</v>
      </c>
      <c r="O175" s="28">
        <f>O176+O177</f>
        <v>0</v>
      </c>
      <c r="P175" s="28">
        <f>P176+P177</f>
        <v>0</v>
      </c>
      <c r="Q175" s="28">
        <f>Q176+Q177</f>
        <v>0</v>
      </c>
      <c r="R175" s="28">
        <f>R176+R177</f>
        <v>0</v>
      </c>
      <c r="S175" s="28" t="str">
        <f t="shared" si="201"/>
        <v xml:space="preserve"> </v>
      </c>
      <c r="T175" s="835">
        <f t="shared" si="214"/>
        <v>210</v>
      </c>
      <c r="U175" s="836">
        <f t="shared" si="215"/>
        <v>-210</v>
      </c>
      <c r="V175" s="682"/>
      <c r="W175" s="847">
        <f t="shared" ref="W175:AD175" si="231">W176+W177</f>
        <v>0</v>
      </c>
      <c r="X175" s="379">
        <f t="shared" si="231"/>
        <v>0</v>
      </c>
      <c r="Y175" s="28">
        <f t="shared" si="213"/>
        <v>0</v>
      </c>
      <c r="Z175" s="544"/>
      <c r="AA175" s="953">
        <f t="shared" si="231"/>
        <v>0</v>
      </c>
      <c r="AB175" s="379">
        <f t="shared" si="231"/>
        <v>0</v>
      </c>
      <c r="AC175" s="28">
        <f t="shared" si="231"/>
        <v>0</v>
      </c>
      <c r="AD175" s="28">
        <f t="shared" si="231"/>
        <v>0</v>
      </c>
      <c r="AE175" s="28" t="str">
        <f t="shared" si="202"/>
        <v xml:space="preserve"> </v>
      </c>
      <c r="AF175" s="891">
        <f>AF176+AF177</f>
        <v>0</v>
      </c>
      <c r="AG175" s="28">
        <f t="shared" si="217"/>
        <v>0</v>
      </c>
      <c r="AH175" s="146"/>
      <c r="AI175" s="379"/>
      <c r="AJ175" s="28">
        <f>AJ176+AJ177</f>
        <v>0</v>
      </c>
      <c r="AK175" s="28">
        <f>AK176+AK177</f>
        <v>0</v>
      </c>
      <c r="AL175" s="28">
        <f>AL176+AL177</f>
        <v>0</v>
      </c>
      <c r="AM175" s="28"/>
      <c r="AN175" s="28">
        <f>AN176+AN177</f>
        <v>210</v>
      </c>
      <c r="AO175" s="28">
        <f>AO176+AO177</f>
        <v>-210</v>
      </c>
      <c r="AP175" s="198">
        <f t="shared" si="208"/>
        <v>0</v>
      </c>
      <c r="AQ175" s="145"/>
      <c r="AR175" s="357"/>
      <c r="AS175" s="28"/>
      <c r="AT175" s="28"/>
      <c r="AU175" s="47"/>
      <c r="AV175" s="728"/>
      <c r="AW175" s="28"/>
      <c r="AX175" s="463"/>
      <c r="AY175" s="531"/>
      <c r="AZ175" s="357"/>
      <c r="BA175" s="357">
        <f t="shared" si="185"/>
        <v>0</v>
      </c>
      <c r="BB175" s="357"/>
      <c r="BC175" s="28"/>
      <c r="BD175" s="28"/>
      <c r="BE175" s="28"/>
      <c r="BF175" s="74"/>
      <c r="BG175" s="28"/>
      <c r="BH175" s="728"/>
      <c r="BI175" s="28">
        <f t="shared" si="229"/>
        <v>0</v>
      </c>
      <c r="BJ175" s="142" t="str">
        <f t="shared" si="182"/>
        <v xml:space="preserve"> </v>
      </c>
      <c r="BL175" s="809">
        <f t="shared" si="188"/>
        <v>0</v>
      </c>
      <c r="BM175" s="809">
        <f t="shared" si="189"/>
        <v>0</v>
      </c>
      <c r="BN175" s="796"/>
      <c r="BO175" s="796"/>
      <c r="BP175" s="796"/>
      <c r="BQ175" s="799"/>
    </row>
    <row r="176" spans="1:69" ht="28.5" customHeight="1" x14ac:dyDescent="0.25">
      <c r="A176" s="623" t="s">
        <v>311</v>
      </c>
      <c r="B176" s="624" t="s">
        <v>159</v>
      </c>
      <c r="C176" s="357">
        <f>M176+AY176</f>
        <v>0</v>
      </c>
      <c r="D176" s="357">
        <f>N176+AZ176</f>
        <v>0</v>
      </c>
      <c r="E176" s="28">
        <f t="shared" ref="E176:E185" si="232">O176+BC176</f>
        <v>0</v>
      </c>
      <c r="F176" s="28">
        <f t="shared" si="190"/>
        <v>0</v>
      </c>
      <c r="G176" s="28">
        <f>Q176+BE176</f>
        <v>0</v>
      </c>
      <c r="H176" s="28">
        <f t="shared" si="186"/>
        <v>0</v>
      </c>
      <c r="I176" s="28" t="str">
        <f t="shared" si="187"/>
        <v xml:space="preserve"> </v>
      </c>
      <c r="J176" s="819">
        <f t="shared" si="227"/>
        <v>210</v>
      </c>
      <c r="K176" s="47">
        <f t="shared" si="209"/>
        <v>-210</v>
      </c>
      <c r="L176" s="172">
        <f t="shared" si="210"/>
        <v>0</v>
      </c>
      <c r="M176" s="357">
        <f t="shared" si="230"/>
        <v>0</v>
      </c>
      <c r="N176" s="357">
        <f t="shared" ref="N176:N203" si="233">X176+AJ176+AR176</f>
        <v>0</v>
      </c>
      <c r="O176" s="28">
        <f t="shared" si="228"/>
        <v>0</v>
      </c>
      <c r="P176" s="28">
        <f t="shared" si="191"/>
        <v>0</v>
      </c>
      <c r="Q176" s="28">
        <f t="shared" si="192"/>
        <v>0</v>
      </c>
      <c r="R176" s="28">
        <f t="shared" si="200"/>
        <v>0</v>
      </c>
      <c r="S176" s="28" t="str">
        <f t="shared" si="201"/>
        <v xml:space="preserve"> </v>
      </c>
      <c r="T176" s="828">
        <f t="shared" si="214"/>
        <v>210</v>
      </c>
      <c r="U176" s="96">
        <f t="shared" si="215"/>
        <v>-210</v>
      </c>
      <c r="V176" s="682">
        <f t="shared" si="216"/>
        <v>0</v>
      </c>
      <c r="W176" s="847"/>
      <c r="X176" s="379"/>
      <c r="Y176" s="28">
        <f t="shared" si="213"/>
        <v>0</v>
      </c>
      <c r="Z176" s="544"/>
      <c r="AA176" s="953"/>
      <c r="AB176" s="370">
        <f>AA176-AC176</f>
        <v>0</v>
      </c>
      <c r="AC176" s="28"/>
      <c r="AD176" s="28">
        <f t="shared" si="203"/>
        <v>0</v>
      </c>
      <c r="AE176" s="28" t="str">
        <f t="shared" si="202"/>
        <v xml:space="preserve"> </v>
      </c>
      <c r="AF176" s="891"/>
      <c r="AG176" s="28">
        <f t="shared" si="217"/>
        <v>0</v>
      </c>
      <c r="AH176" s="146" t="str">
        <f t="shared" si="218"/>
        <v xml:space="preserve"> </v>
      </c>
      <c r="AI176" s="379"/>
      <c r="AJ176" s="28"/>
      <c r="AK176" s="28"/>
      <c r="AL176" s="49">
        <f t="shared" si="219"/>
        <v>0</v>
      </c>
      <c r="AM176" s="28" t="str">
        <f t="shared" si="220"/>
        <v xml:space="preserve"> </v>
      </c>
      <c r="AN176" s="773">
        <v>210</v>
      </c>
      <c r="AO176" s="28">
        <f t="shared" si="221"/>
        <v>-210</v>
      </c>
      <c r="AP176" s="198">
        <f t="shared" si="208"/>
        <v>0</v>
      </c>
      <c r="AQ176" s="145"/>
      <c r="AR176" s="357"/>
      <c r="AS176" s="28"/>
      <c r="AT176" s="28">
        <f t="shared" si="222"/>
        <v>0</v>
      </c>
      <c r="AU176" s="47" t="str">
        <f t="shared" si="211"/>
        <v xml:space="preserve"> </v>
      </c>
      <c r="AV176" s="728"/>
      <c r="AW176" s="28">
        <f t="shared" si="223"/>
        <v>0</v>
      </c>
      <c r="AX176" s="463" t="str">
        <f t="shared" si="212"/>
        <v xml:space="preserve"> </v>
      </c>
      <c r="AY176" s="531"/>
      <c r="AZ176" s="357"/>
      <c r="BA176" s="357">
        <f t="shared" si="185"/>
        <v>0</v>
      </c>
      <c r="BB176" s="357"/>
      <c r="BC176" s="28"/>
      <c r="BD176" s="28">
        <f t="shared" si="194"/>
        <v>0</v>
      </c>
      <c r="BE176" s="28"/>
      <c r="BF176" s="127">
        <f t="shared" si="204"/>
        <v>0</v>
      </c>
      <c r="BG176" s="28" t="str">
        <f t="shared" si="162"/>
        <v xml:space="preserve"> </v>
      </c>
      <c r="BH176" s="734"/>
      <c r="BI176" s="49">
        <f t="shared" si="229"/>
        <v>0</v>
      </c>
      <c r="BJ176" s="142" t="str">
        <f t="shared" si="182"/>
        <v xml:space="preserve"> </v>
      </c>
      <c r="BL176" s="809">
        <f t="shared" si="188"/>
        <v>0</v>
      </c>
      <c r="BM176" s="809">
        <f t="shared" si="189"/>
        <v>0</v>
      </c>
      <c r="BN176" s="796"/>
      <c r="BO176" s="796"/>
      <c r="BP176" s="796"/>
      <c r="BQ176" s="799"/>
    </row>
    <row r="177" spans="1:69" ht="28.5" customHeight="1" x14ac:dyDescent="0.25">
      <c r="A177" s="623" t="s">
        <v>312</v>
      </c>
      <c r="B177" s="624" t="s">
        <v>159</v>
      </c>
      <c r="C177" s="357">
        <f>M177+AY177</f>
        <v>0</v>
      </c>
      <c r="D177" s="357">
        <f>N177+AZ177</f>
        <v>0</v>
      </c>
      <c r="E177" s="28">
        <f t="shared" si="232"/>
        <v>0</v>
      </c>
      <c r="F177" s="28">
        <f t="shared" si="190"/>
        <v>0</v>
      </c>
      <c r="G177" s="28"/>
      <c r="H177" s="28">
        <f t="shared" si="186"/>
        <v>0</v>
      </c>
      <c r="I177" s="28" t="str">
        <f t="shared" si="187"/>
        <v xml:space="preserve"> </v>
      </c>
      <c r="J177" s="819">
        <f t="shared" si="227"/>
        <v>0</v>
      </c>
      <c r="K177" s="74">
        <f t="shared" si="209"/>
        <v>0</v>
      </c>
      <c r="L177" s="178" t="str">
        <f t="shared" si="210"/>
        <v xml:space="preserve"> </v>
      </c>
      <c r="M177" s="357">
        <f t="shared" si="230"/>
        <v>0</v>
      </c>
      <c r="N177" s="357">
        <f t="shared" si="233"/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8">
        <f t="shared" si="214"/>
        <v>0</v>
      </c>
      <c r="U177" s="96">
        <f t="shared" si="215"/>
        <v>0</v>
      </c>
      <c r="V177" s="682"/>
      <c r="W177" s="847"/>
      <c r="X177" s="379"/>
      <c r="Y177" s="28">
        <f t="shared" si="213"/>
        <v>0</v>
      </c>
      <c r="Z177" s="544"/>
      <c r="AA177" s="953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91"/>
      <c r="AG177" s="28">
        <f t="shared" si="217"/>
        <v>0</v>
      </c>
      <c r="AH177" s="146"/>
      <c r="AI177" s="379"/>
      <c r="AJ177" s="28"/>
      <c r="AK177" s="28"/>
      <c r="AL177" s="49">
        <f t="shared" si="219"/>
        <v>0</v>
      </c>
      <c r="AM177" s="28"/>
      <c r="AN177" s="773"/>
      <c r="AO177" s="28">
        <f t="shared" si="221"/>
        <v>0</v>
      </c>
      <c r="AP177" s="198" t="str">
        <f t="shared" si="208"/>
        <v xml:space="preserve"> </v>
      </c>
      <c r="AQ177" s="145"/>
      <c r="AR177" s="357"/>
      <c r="AS177" s="28"/>
      <c r="AT177" s="28"/>
      <c r="AU177" s="47"/>
      <c r="AV177" s="728"/>
      <c r="AW177" s="28"/>
      <c r="AX177" s="463"/>
      <c r="AY177" s="531"/>
      <c r="AZ177" s="357"/>
      <c r="BA177" s="357">
        <f t="shared" si="185"/>
        <v>0</v>
      </c>
      <c r="BB177" s="357"/>
      <c r="BC177" s="28"/>
      <c r="BD177" s="28"/>
      <c r="BE177" s="28"/>
      <c r="BF177" s="127"/>
      <c r="BG177" s="28"/>
      <c r="BH177" s="734"/>
      <c r="BI177" s="49">
        <f t="shared" si="229"/>
        <v>0</v>
      </c>
      <c r="BJ177" s="142" t="str">
        <f t="shared" si="182"/>
        <v xml:space="preserve"> </v>
      </c>
      <c r="BL177" s="809">
        <f t="shared" si="188"/>
        <v>0</v>
      </c>
      <c r="BM177" s="809">
        <f t="shared" si="189"/>
        <v>0</v>
      </c>
      <c r="BN177" s="796"/>
      <c r="BO177" s="799"/>
      <c r="BP177" s="799"/>
      <c r="BQ177" s="799"/>
    </row>
    <row r="178" spans="1:69" ht="30.75" customHeight="1" x14ac:dyDescent="0.25">
      <c r="A178" s="623" t="s">
        <v>162</v>
      </c>
      <c r="B178" s="624" t="s">
        <v>160</v>
      </c>
      <c r="C178" s="557"/>
      <c r="D178" s="357">
        <f t="shared" ref="D178:D185" si="234">N178+AZ178</f>
        <v>0</v>
      </c>
      <c r="E178" s="28">
        <f t="shared" si="232"/>
        <v>0</v>
      </c>
      <c r="F178" s="28">
        <f t="shared" si="190"/>
        <v>0</v>
      </c>
      <c r="G178" s="28">
        <f t="shared" ref="G178:G185" si="235">Q178+BE178</f>
        <v>0</v>
      </c>
      <c r="H178" s="49">
        <f t="shared" si="186"/>
        <v>0</v>
      </c>
      <c r="I178" s="28" t="str">
        <f t="shared" si="187"/>
        <v xml:space="preserve"> </v>
      </c>
      <c r="J178" s="819">
        <f t="shared" si="227"/>
        <v>0</v>
      </c>
      <c r="K178" s="47">
        <f t="shared" si="209"/>
        <v>0</v>
      </c>
      <c r="L178" s="172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8">
        <f t="shared" si="214"/>
        <v>0</v>
      </c>
      <c r="U178" s="96">
        <f t="shared" si="215"/>
        <v>0</v>
      </c>
      <c r="V178" s="682" t="str">
        <f t="shared" si="216"/>
        <v xml:space="preserve"> </v>
      </c>
      <c r="W178" s="847"/>
      <c r="X178" s="379"/>
      <c r="Y178" s="28">
        <f t="shared" si="213"/>
        <v>0</v>
      </c>
      <c r="Z178" s="544"/>
      <c r="AA178" s="953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91"/>
      <c r="AG178" s="28">
        <f t="shared" si="217"/>
        <v>0</v>
      </c>
      <c r="AH178" s="146" t="str">
        <f t="shared" si="218"/>
        <v xml:space="preserve"> </v>
      </c>
      <c r="AI178" s="379"/>
      <c r="AJ178" s="28"/>
      <c r="AK178" s="28"/>
      <c r="AL178" s="49">
        <f t="shared" si="219"/>
        <v>0</v>
      </c>
      <c r="AM178" s="28" t="str">
        <f t="shared" si="220"/>
        <v xml:space="preserve"> </v>
      </c>
      <c r="AN178" s="773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>
        <f t="shared" si="222"/>
        <v>0</v>
      </c>
      <c r="AU178" s="47" t="str">
        <f t="shared" si="211"/>
        <v xml:space="preserve"> </v>
      </c>
      <c r="AV178" s="728"/>
      <c r="AW178" s="28">
        <f t="shared" si="223"/>
        <v>0</v>
      </c>
      <c r="AX178" s="463" t="str">
        <f t="shared" si="212"/>
        <v xml:space="preserve"> </v>
      </c>
      <c r="AY178" s="531"/>
      <c r="AZ178" s="357"/>
      <c r="BA178" s="357">
        <f t="shared" si="185"/>
        <v>0</v>
      </c>
      <c r="BB178" s="357"/>
      <c r="BC178" s="28"/>
      <c r="BD178" s="28">
        <f t="shared" si="194"/>
        <v>0</v>
      </c>
      <c r="BE178" s="28"/>
      <c r="BF178" s="74">
        <f t="shared" si="204"/>
        <v>0</v>
      </c>
      <c r="BG178" s="28" t="str">
        <f t="shared" si="162"/>
        <v xml:space="preserve"> </v>
      </c>
      <c r="BH178" s="737"/>
      <c r="BI178" s="57">
        <f t="shared" si="229"/>
        <v>0</v>
      </c>
      <c r="BJ178" s="142" t="str">
        <f t="shared" si="182"/>
        <v xml:space="preserve"> </v>
      </c>
      <c r="BL178" s="809">
        <f t="shared" si="188"/>
        <v>0</v>
      </c>
      <c r="BM178" s="809">
        <f t="shared" si="189"/>
        <v>0</v>
      </c>
      <c r="BN178" s="796"/>
      <c r="BO178" s="796"/>
      <c r="BP178" s="796"/>
      <c r="BQ178" s="796"/>
    </row>
    <row r="179" spans="1:69" ht="29.25" customHeight="1" x14ac:dyDescent="0.25">
      <c r="A179" s="623" t="s">
        <v>163</v>
      </c>
      <c r="B179" s="624" t="s">
        <v>161</v>
      </c>
      <c r="C179" s="557"/>
      <c r="D179" s="357">
        <f t="shared" si="234"/>
        <v>0</v>
      </c>
      <c r="E179" s="28">
        <f t="shared" si="232"/>
        <v>0</v>
      </c>
      <c r="F179" s="28">
        <f t="shared" si="190"/>
        <v>0</v>
      </c>
      <c r="G179" s="28">
        <f t="shared" si="235"/>
        <v>0</v>
      </c>
      <c r="H179" s="28">
        <f t="shared" si="186"/>
        <v>0</v>
      </c>
      <c r="I179" s="28" t="str">
        <f t="shared" si="187"/>
        <v xml:space="preserve"> </v>
      </c>
      <c r="J179" s="819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8">
        <f t="shared" si="214"/>
        <v>0</v>
      </c>
      <c r="U179" s="96">
        <f t="shared" si="215"/>
        <v>0</v>
      </c>
      <c r="V179" s="682" t="str">
        <f t="shared" si="216"/>
        <v xml:space="preserve"> </v>
      </c>
      <c r="W179" s="847"/>
      <c r="X179" s="379"/>
      <c r="Y179" s="28">
        <f t="shared" si="213"/>
        <v>0</v>
      </c>
      <c r="Z179" s="544"/>
      <c r="AA179" s="953"/>
      <c r="AB179" s="357">
        <f t="shared" si="193"/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91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3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8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28"/>
      <c r="BI179" s="28">
        <f t="shared" si="229"/>
        <v>0</v>
      </c>
      <c r="BJ179" s="142" t="str">
        <f t="shared" si="182"/>
        <v xml:space="preserve"> </v>
      </c>
      <c r="BL179" s="809">
        <f t="shared" si="188"/>
        <v>0</v>
      </c>
      <c r="BM179" s="809">
        <f t="shared" si="189"/>
        <v>0</v>
      </c>
      <c r="BN179" s="799"/>
      <c r="BO179" s="796"/>
      <c r="BP179" s="796"/>
      <c r="BQ179" s="796"/>
    </row>
    <row r="180" spans="1:69" s="8" customFormat="1" ht="30" customHeight="1" x14ac:dyDescent="0.25">
      <c r="A180" s="627" t="s">
        <v>167</v>
      </c>
      <c r="B180" s="617" t="s">
        <v>165</v>
      </c>
      <c r="C180" s="365">
        <f>M180+AY180</f>
        <v>1180</v>
      </c>
      <c r="D180" s="365">
        <f t="shared" si="234"/>
        <v>1214.4000000000001</v>
      </c>
      <c r="E180" s="49">
        <f t="shared" si="232"/>
        <v>129</v>
      </c>
      <c r="F180" s="49">
        <f t="shared" si="190"/>
        <v>129</v>
      </c>
      <c r="G180" s="49">
        <f t="shared" si="235"/>
        <v>0</v>
      </c>
      <c r="H180" s="49">
        <f t="shared" si="186"/>
        <v>-1085.4000000000001</v>
      </c>
      <c r="I180" s="49">
        <f t="shared" si="187"/>
        <v>10.622529644268774</v>
      </c>
      <c r="J180" s="828">
        <f t="shared" si="227"/>
        <v>561</v>
      </c>
      <c r="K180" s="72">
        <f t="shared" si="209"/>
        <v>-432</v>
      </c>
      <c r="L180" s="176">
        <f t="shared" si="210"/>
        <v>22.994652406417114</v>
      </c>
      <c r="M180" s="365">
        <f t="shared" si="230"/>
        <v>0</v>
      </c>
      <c r="N180" s="365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28">
        <f t="shared" si="214"/>
        <v>430</v>
      </c>
      <c r="U180" s="96">
        <f t="shared" si="215"/>
        <v>-430</v>
      </c>
      <c r="V180" s="685">
        <f t="shared" si="216"/>
        <v>0</v>
      </c>
      <c r="W180" s="856">
        <f>W181+W182+W183+W184+W185</f>
        <v>0</v>
      </c>
      <c r="X180" s="442">
        <f>X181+X182+X183+X184+X185</f>
        <v>0</v>
      </c>
      <c r="Y180" s="28">
        <f t="shared" si="213"/>
        <v>0</v>
      </c>
      <c r="Z180" s="932">
        <f>Z181+Z182+Z183+Z184+Z185</f>
        <v>0</v>
      </c>
      <c r="AA180" s="962">
        <f>AA181+AA182+AA183+AA184+AA185</f>
        <v>0</v>
      </c>
      <c r="AB180" s="365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897">
        <f>AF181+AF182+AF183+AF184+AF185</f>
        <v>430</v>
      </c>
      <c r="AG180" s="49">
        <f t="shared" si="217"/>
        <v>-430</v>
      </c>
      <c r="AH180" s="154">
        <f t="shared" si="218"/>
        <v>0</v>
      </c>
      <c r="AI180" s="44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83"/>
      <c r="AO180" s="49">
        <f t="shared" si="221"/>
        <v>0</v>
      </c>
      <c r="AP180" s="198" t="str">
        <f t="shared" si="208"/>
        <v xml:space="preserve"> </v>
      </c>
      <c r="AQ180" s="169"/>
      <c r="AR180" s="365"/>
      <c r="AS180" s="49">
        <f>AS181+AS182+AS183+AS184+AS185</f>
        <v>0</v>
      </c>
      <c r="AT180" s="49">
        <f t="shared" si="222"/>
        <v>0</v>
      </c>
      <c r="AU180" s="72" t="str">
        <f t="shared" si="211"/>
        <v xml:space="preserve"> </v>
      </c>
      <c r="AV180" s="734"/>
      <c r="AW180" s="49">
        <f t="shared" si="223"/>
        <v>0</v>
      </c>
      <c r="AX180" s="481" t="str">
        <f t="shared" si="212"/>
        <v xml:space="preserve"> </v>
      </c>
      <c r="AY180" s="169">
        <f>AY181+AY182+AY183+AY184+AY185</f>
        <v>1180</v>
      </c>
      <c r="AZ180" s="365">
        <f>AZ181+AZ182+AZ183+AZ184+AZ185</f>
        <v>1214.4000000000001</v>
      </c>
      <c r="BA180" s="365">
        <f t="shared" si="185"/>
        <v>1214.4000000000001</v>
      </c>
      <c r="BB180" s="365">
        <f>BB181+BB182+BB183+BB184+BB185</f>
        <v>0</v>
      </c>
      <c r="BC180" s="49">
        <f>BC181+BC182+BC183+BC184+BC185</f>
        <v>129</v>
      </c>
      <c r="BD180" s="49">
        <f t="shared" si="194"/>
        <v>129</v>
      </c>
      <c r="BE180" s="49">
        <f>BE181+BE182+BE183+BE184+BE185</f>
        <v>0</v>
      </c>
      <c r="BF180" s="129">
        <f t="shared" si="204"/>
        <v>-1085.4000000000001</v>
      </c>
      <c r="BG180" s="57">
        <f t="shared" si="162"/>
        <v>10.622529644268774</v>
      </c>
      <c r="BH180" s="734">
        <f>BH181+BH182+BH183+BH184+BH185</f>
        <v>131</v>
      </c>
      <c r="BI180" s="49">
        <f t="shared" si="229"/>
        <v>-2</v>
      </c>
      <c r="BJ180" s="142">
        <f t="shared" si="182"/>
        <v>98.473282442748086</v>
      </c>
      <c r="BK180" s="2"/>
      <c r="BL180" s="809">
        <f t="shared" si="188"/>
        <v>-62.7</v>
      </c>
      <c r="BM180" s="809">
        <f t="shared" si="189"/>
        <v>-3</v>
      </c>
      <c r="BN180" s="796">
        <v>-3</v>
      </c>
      <c r="BO180" s="796"/>
      <c r="BP180" s="796"/>
      <c r="BQ180" s="796">
        <v>-59.7</v>
      </c>
    </row>
    <row r="181" spans="1:69" ht="24" customHeight="1" x14ac:dyDescent="0.25">
      <c r="A181" s="631" t="s">
        <v>164</v>
      </c>
      <c r="B181" s="618" t="s">
        <v>166</v>
      </c>
      <c r="C181" s="357">
        <f>M181+AY181</f>
        <v>0</v>
      </c>
      <c r="D181" s="357">
        <f t="shared" si="234"/>
        <v>0</v>
      </c>
      <c r="E181" s="28">
        <f t="shared" si="232"/>
        <v>0</v>
      </c>
      <c r="F181" s="28">
        <f t="shared" si="190"/>
        <v>0</v>
      </c>
      <c r="G181" s="28">
        <f t="shared" si="235"/>
        <v>0</v>
      </c>
      <c r="H181" s="28">
        <f t="shared" si="186"/>
        <v>0</v>
      </c>
      <c r="I181" s="28" t="str">
        <f t="shared" si="187"/>
        <v xml:space="preserve"> </v>
      </c>
      <c r="J181" s="819">
        <f t="shared" si="227"/>
        <v>430</v>
      </c>
      <c r="K181" s="74">
        <f t="shared" si="209"/>
        <v>-430</v>
      </c>
      <c r="L181" s="178">
        <f t="shared" si="210"/>
        <v>0</v>
      </c>
      <c r="M181" s="357">
        <f t="shared" si="230"/>
        <v>0</v>
      </c>
      <c r="N181" s="357">
        <f t="shared" si="233"/>
        <v>0</v>
      </c>
      <c r="O181" s="28">
        <f t="shared" si="228"/>
        <v>0</v>
      </c>
      <c r="P181" s="28">
        <f t="shared" si="191"/>
        <v>0</v>
      </c>
      <c r="Q181" s="28">
        <f t="shared" si="192"/>
        <v>0</v>
      </c>
      <c r="R181" s="28">
        <f t="shared" si="200"/>
        <v>0</v>
      </c>
      <c r="S181" s="28" t="str">
        <f t="shared" si="201"/>
        <v xml:space="preserve"> </v>
      </c>
      <c r="T181" s="819">
        <f t="shared" si="214"/>
        <v>430</v>
      </c>
      <c r="U181" s="98">
        <f t="shared" si="215"/>
        <v>-430</v>
      </c>
      <c r="V181" s="687">
        <f t="shared" si="216"/>
        <v>0</v>
      </c>
      <c r="W181" s="847"/>
      <c r="X181" s="379"/>
      <c r="Y181" s="28">
        <f t="shared" si="213"/>
        <v>0</v>
      </c>
      <c r="Z181" s="544"/>
      <c r="AA181" s="953"/>
      <c r="AB181" s="357">
        <f t="shared" si="193"/>
        <v>0</v>
      </c>
      <c r="AC181" s="28"/>
      <c r="AD181" s="28">
        <f t="shared" si="203"/>
        <v>0</v>
      </c>
      <c r="AE181" s="28" t="str">
        <f t="shared" si="202"/>
        <v xml:space="preserve"> </v>
      </c>
      <c r="AF181" s="891">
        <v>430</v>
      </c>
      <c r="AG181" s="28">
        <f t="shared" si="217"/>
        <v>-430</v>
      </c>
      <c r="AH181" s="146">
        <f t="shared" si="218"/>
        <v>0</v>
      </c>
      <c r="AI181" s="379"/>
      <c r="AJ181" s="28"/>
      <c r="AK181" s="28"/>
      <c r="AL181" s="28">
        <f t="shared" si="219"/>
        <v>0</v>
      </c>
      <c r="AM181" s="28" t="str">
        <f t="shared" si="220"/>
        <v xml:space="preserve"> </v>
      </c>
      <c r="AN181" s="773"/>
      <c r="AO181" s="28">
        <f t="shared" si="221"/>
        <v>0</v>
      </c>
      <c r="AP181" s="198" t="str">
        <f t="shared" si="208"/>
        <v xml:space="preserve"> </v>
      </c>
      <c r="AQ181" s="145"/>
      <c r="AR181" s="357"/>
      <c r="AS181" s="28"/>
      <c r="AT181" s="28">
        <f t="shared" si="222"/>
        <v>0</v>
      </c>
      <c r="AU181" s="74" t="str">
        <f t="shared" si="211"/>
        <v xml:space="preserve"> </v>
      </c>
      <c r="AV181" s="728"/>
      <c r="AW181" s="28">
        <f t="shared" si="223"/>
        <v>0</v>
      </c>
      <c r="AX181" s="482" t="str">
        <f t="shared" si="212"/>
        <v xml:space="preserve"> </v>
      </c>
      <c r="AY181" s="531"/>
      <c r="AZ181" s="357"/>
      <c r="BA181" s="357">
        <f t="shared" si="185"/>
        <v>0</v>
      </c>
      <c r="BB181" s="357"/>
      <c r="BC181" s="28"/>
      <c r="BD181" s="28">
        <f t="shared" si="194"/>
        <v>0</v>
      </c>
      <c r="BE181" s="28"/>
      <c r="BF181" s="127">
        <f t="shared" si="204"/>
        <v>0</v>
      </c>
      <c r="BG181" s="34" t="str">
        <f t="shared" si="162"/>
        <v xml:space="preserve"> </v>
      </c>
      <c r="BH181" s="728"/>
      <c r="BI181" s="28">
        <f t="shared" si="229"/>
        <v>0</v>
      </c>
      <c r="BJ181" s="142" t="str">
        <f t="shared" si="182"/>
        <v xml:space="preserve"> </v>
      </c>
      <c r="BL181" s="809">
        <f t="shared" si="188"/>
        <v>-3</v>
      </c>
      <c r="BM181" s="809">
        <f t="shared" si="189"/>
        <v>-3</v>
      </c>
      <c r="BN181" s="796">
        <v>-3</v>
      </c>
      <c r="BO181" s="796"/>
      <c r="BP181" s="796"/>
      <c r="BQ181" s="799"/>
    </row>
    <row r="182" spans="1:69" ht="25.5" customHeight="1" x14ac:dyDescent="0.25">
      <c r="A182" s="588" t="s">
        <v>168</v>
      </c>
      <c r="B182" s="618" t="s">
        <v>169</v>
      </c>
      <c r="C182" s="357">
        <f>M182+AY182</f>
        <v>1180</v>
      </c>
      <c r="D182" s="357">
        <f t="shared" si="234"/>
        <v>1214.4000000000001</v>
      </c>
      <c r="E182" s="28">
        <f t="shared" si="232"/>
        <v>129</v>
      </c>
      <c r="F182" s="28">
        <f t="shared" si="190"/>
        <v>129</v>
      </c>
      <c r="G182" s="28">
        <f t="shared" si="235"/>
        <v>0</v>
      </c>
      <c r="H182" s="28">
        <f t="shared" si="186"/>
        <v>-1085.4000000000001</v>
      </c>
      <c r="I182" s="28">
        <f t="shared" si="187"/>
        <v>10.622529644268774</v>
      </c>
      <c r="J182" s="819">
        <f t="shared" si="227"/>
        <v>131.4</v>
      </c>
      <c r="K182" s="47">
        <f t="shared" si="209"/>
        <v>-2.4000000000000057</v>
      </c>
      <c r="L182" s="172">
        <f t="shared" si="210"/>
        <v>98.173515981735164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9">
        <f t="shared" si="214"/>
        <v>0</v>
      </c>
      <c r="U182" s="86">
        <f t="shared" si="215"/>
        <v>0</v>
      </c>
      <c r="V182" s="682" t="str">
        <f t="shared" si="216"/>
        <v xml:space="preserve"> </v>
      </c>
      <c r="W182" s="847"/>
      <c r="X182" s="379"/>
      <c r="Y182" s="28">
        <f t="shared" si="213"/>
        <v>0</v>
      </c>
      <c r="Z182" s="544"/>
      <c r="AA182" s="953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91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3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47" t="str">
        <f t="shared" si="211"/>
        <v xml:space="preserve"> </v>
      </c>
      <c r="AV182" s="728"/>
      <c r="AW182" s="28">
        <f t="shared" si="223"/>
        <v>0</v>
      </c>
      <c r="AX182" s="463" t="str">
        <f t="shared" si="212"/>
        <v xml:space="preserve"> </v>
      </c>
      <c r="AY182" s="531">
        <v>1180</v>
      </c>
      <c r="AZ182" s="357">
        <v>1214.4000000000001</v>
      </c>
      <c r="BA182" s="357">
        <f t="shared" si="185"/>
        <v>1214.4000000000001</v>
      </c>
      <c r="BB182" s="357"/>
      <c r="BC182" s="28">
        <v>129</v>
      </c>
      <c r="BD182" s="28">
        <f t="shared" si="194"/>
        <v>129</v>
      </c>
      <c r="BE182" s="28"/>
      <c r="BF182" s="74">
        <f t="shared" si="204"/>
        <v>-1085.4000000000001</v>
      </c>
      <c r="BG182" s="28">
        <f t="shared" si="162"/>
        <v>10.622529644268774</v>
      </c>
      <c r="BH182" s="728">
        <v>131.4</v>
      </c>
      <c r="BI182" s="28">
        <f t="shared" si="229"/>
        <v>-2.4000000000000057</v>
      </c>
      <c r="BJ182" s="142">
        <f t="shared" si="182"/>
        <v>98.173515981735164</v>
      </c>
      <c r="BL182" s="809">
        <f t="shared" si="188"/>
        <v>-59.7</v>
      </c>
      <c r="BM182" s="809">
        <f t="shared" si="189"/>
        <v>0</v>
      </c>
      <c r="BN182" s="796"/>
      <c r="BO182" s="796"/>
      <c r="BP182" s="796"/>
      <c r="BQ182" s="796">
        <v>-59.7</v>
      </c>
    </row>
    <row r="183" spans="1:69" ht="28.5" customHeight="1" x14ac:dyDescent="0.25">
      <c r="A183" s="588" t="s">
        <v>170</v>
      </c>
      <c r="B183" s="618" t="s">
        <v>171</v>
      </c>
      <c r="C183" s="556"/>
      <c r="D183" s="357">
        <f t="shared" si="234"/>
        <v>0</v>
      </c>
      <c r="E183" s="28">
        <f t="shared" si="232"/>
        <v>0</v>
      </c>
      <c r="F183" s="28">
        <f t="shared" si="190"/>
        <v>0</v>
      </c>
      <c r="G183" s="28">
        <f t="shared" si="235"/>
        <v>0</v>
      </c>
      <c r="H183" s="28">
        <f t="shared" si="186"/>
        <v>0</v>
      </c>
      <c r="I183" s="28" t="str">
        <f t="shared" si="187"/>
        <v xml:space="preserve"> </v>
      </c>
      <c r="J183" s="819">
        <f t="shared" si="227"/>
        <v>0</v>
      </c>
      <c r="K183" s="47">
        <f t="shared" si="209"/>
        <v>0</v>
      </c>
      <c r="L183" s="172" t="str">
        <f t="shared" si="210"/>
        <v xml:space="preserve"> 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9">
        <f t="shared" si="214"/>
        <v>0</v>
      </c>
      <c r="U183" s="86">
        <f t="shared" si="215"/>
        <v>0</v>
      </c>
      <c r="V183" s="682" t="str">
        <f t="shared" si="216"/>
        <v xml:space="preserve"> </v>
      </c>
      <c r="W183" s="847"/>
      <c r="X183" s="379"/>
      <c r="Y183" s="28">
        <f t="shared" si="213"/>
        <v>0</v>
      </c>
      <c r="Z183" s="544"/>
      <c r="AA183" s="953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91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3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8"/>
      <c r="AW183" s="28">
        <f t="shared" si="223"/>
        <v>0</v>
      </c>
      <c r="AX183" s="463" t="str">
        <f t="shared" si="212"/>
        <v xml:space="preserve"> </v>
      </c>
      <c r="AY183" s="531"/>
      <c r="AZ183" s="357"/>
      <c r="BA183" s="357">
        <f t="shared" si="185"/>
        <v>0</v>
      </c>
      <c r="BB183" s="357"/>
      <c r="BC183" s="28"/>
      <c r="BD183" s="28">
        <f t="shared" si="194"/>
        <v>0</v>
      </c>
      <c r="BE183" s="28"/>
      <c r="BF183" s="58">
        <f t="shared" si="204"/>
        <v>0</v>
      </c>
      <c r="BG183" s="34" t="str">
        <f t="shared" si="162"/>
        <v xml:space="preserve"> </v>
      </c>
      <c r="BH183" s="728"/>
      <c r="BI183" s="28">
        <f t="shared" si="229"/>
        <v>0</v>
      </c>
      <c r="BJ183" s="142" t="str">
        <f t="shared" si="182"/>
        <v xml:space="preserve"> </v>
      </c>
      <c r="BL183" s="809">
        <f t="shared" si="188"/>
        <v>0</v>
      </c>
      <c r="BM183" s="809">
        <f t="shared" si="189"/>
        <v>0</v>
      </c>
      <c r="BN183" s="796"/>
      <c r="BO183" s="796"/>
      <c r="BP183" s="796"/>
      <c r="BQ183" s="796"/>
    </row>
    <row r="184" spans="1:69" ht="26.25" customHeight="1" x14ac:dyDescent="0.25">
      <c r="A184" s="588" t="s">
        <v>172</v>
      </c>
      <c r="B184" s="618" t="s">
        <v>173</v>
      </c>
      <c r="C184" s="357">
        <f>M184+AY184</f>
        <v>0</v>
      </c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9">
        <f t="shared" si="227"/>
        <v>-0.4</v>
      </c>
      <c r="K184" s="47">
        <f t="shared" si="209"/>
        <v>0.4</v>
      </c>
      <c r="L184" s="172">
        <f t="shared" si="210"/>
        <v>0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9">
        <f t="shared" si="214"/>
        <v>0</v>
      </c>
      <c r="U184" s="86">
        <f t="shared" si="215"/>
        <v>0</v>
      </c>
      <c r="V184" s="682" t="str">
        <f t="shared" si="216"/>
        <v xml:space="preserve"> </v>
      </c>
      <c r="W184" s="847"/>
      <c r="X184" s="379"/>
      <c r="Y184" s="28">
        <f t="shared" si="213"/>
        <v>0</v>
      </c>
      <c r="Z184" s="544"/>
      <c r="AA184" s="953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91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3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8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29">
        <f t="shared" si="204"/>
        <v>0</v>
      </c>
      <c r="BG184" s="34" t="str">
        <f t="shared" si="162"/>
        <v xml:space="preserve"> </v>
      </c>
      <c r="BH184" s="728">
        <v>-0.4</v>
      </c>
      <c r="BI184" s="28">
        <f t="shared" si="229"/>
        <v>0.4</v>
      </c>
      <c r="BJ184" s="142">
        <f t="shared" si="182"/>
        <v>0</v>
      </c>
      <c r="BL184" s="809">
        <f t="shared" si="188"/>
        <v>0</v>
      </c>
      <c r="BM184" s="809">
        <f t="shared" si="189"/>
        <v>0</v>
      </c>
      <c r="BN184" s="796"/>
      <c r="BO184" s="799"/>
      <c r="BP184" s="799"/>
      <c r="BQ184" s="796"/>
    </row>
    <row r="185" spans="1:69" ht="31.5" customHeight="1" x14ac:dyDescent="0.25">
      <c r="A185" s="588" t="s">
        <v>174</v>
      </c>
      <c r="B185" s="618" t="s">
        <v>175</v>
      </c>
      <c r="C185" s="556"/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9">
        <f t="shared" si="227"/>
        <v>0</v>
      </c>
      <c r="K185" s="47">
        <f t="shared" si="209"/>
        <v>0</v>
      </c>
      <c r="L185" s="172" t="str">
        <f t="shared" si="210"/>
        <v xml:space="preserve"> 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9">
        <f t="shared" si="214"/>
        <v>0</v>
      </c>
      <c r="U185" s="86">
        <f t="shared" si="215"/>
        <v>0</v>
      </c>
      <c r="V185" s="682" t="str">
        <f t="shared" si="216"/>
        <v xml:space="preserve"> </v>
      </c>
      <c r="W185" s="847"/>
      <c r="X185" s="379"/>
      <c r="Y185" s="28">
        <f t="shared" si="213"/>
        <v>0</v>
      </c>
      <c r="Z185" s="544"/>
      <c r="AA185" s="953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91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3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8"/>
      <c r="AW185" s="28">
        <f t="shared" si="223"/>
        <v>0</v>
      </c>
      <c r="AX185" s="463" t="str">
        <f t="shared" si="212"/>
        <v xml:space="preserve"> </v>
      </c>
      <c r="AY185" s="531"/>
      <c r="AZ185" s="63"/>
      <c r="BA185" s="63">
        <f t="shared" si="185"/>
        <v>0</v>
      </c>
      <c r="BB185" s="63"/>
      <c r="BC185" s="63"/>
      <c r="BD185" s="63">
        <f t="shared" si="194"/>
        <v>0</v>
      </c>
      <c r="BE185" s="63"/>
      <c r="BF185" s="127">
        <f t="shared" si="204"/>
        <v>0</v>
      </c>
      <c r="BG185" s="34" t="str">
        <f t="shared" si="162"/>
        <v xml:space="preserve"> </v>
      </c>
      <c r="BH185" s="728"/>
      <c r="BI185" s="28">
        <f t="shared" si="229"/>
        <v>0</v>
      </c>
      <c r="BJ185" s="142" t="str">
        <f t="shared" si="182"/>
        <v xml:space="preserve"> </v>
      </c>
      <c r="BL185" s="809">
        <f t="shared" si="188"/>
        <v>0</v>
      </c>
      <c r="BM185" s="809">
        <f t="shared" si="189"/>
        <v>0</v>
      </c>
      <c r="BN185" s="796"/>
      <c r="BO185" s="796"/>
      <c r="BP185" s="796"/>
      <c r="BQ185" s="796"/>
    </row>
    <row r="186" spans="1:69" s="8" customFormat="1" ht="22.5" customHeight="1" x14ac:dyDescent="0.25">
      <c r="A186" s="626" t="s">
        <v>122</v>
      </c>
      <c r="B186" s="628" t="s">
        <v>176</v>
      </c>
      <c r="C186" s="442">
        <f>C187+C188+C189</f>
        <v>-62.1</v>
      </c>
      <c r="D186" s="442">
        <f>D187+D188+D189</f>
        <v>-64</v>
      </c>
      <c r="E186" s="49">
        <f>E187+E188+E189</f>
        <v>-30.6</v>
      </c>
      <c r="F186" s="49">
        <f>F187+F188+F189</f>
        <v>-30.6</v>
      </c>
      <c r="G186" s="49">
        <f>G187+G188+G189</f>
        <v>0</v>
      </c>
      <c r="H186" s="49">
        <f t="shared" si="186"/>
        <v>33.4</v>
      </c>
      <c r="I186" s="49">
        <f t="shared" si="187"/>
        <v>47.8125</v>
      </c>
      <c r="J186" s="828">
        <f t="shared" si="227"/>
        <v>-21.6</v>
      </c>
      <c r="K186" s="71">
        <f t="shared" si="209"/>
        <v>-9</v>
      </c>
      <c r="L186" s="175">
        <f t="shared" si="210"/>
        <v>141.66666666666669</v>
      </c>
      <c r="M186" s="357">
        <f t="shared" si="230"/>
        <v>0</v>
      </c>
      <c r="N186" s="365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28">
        <f t="shared" si="214"/>
        <v>0</v>
      </c>
      <c r="U186" s="95">
        <f t="shared" si="215"/>
        <v>0</v>
      </c>
      <c r="V186" s="684" t="str">
        <f t="shared" si="216"/>
        <v xml:space="preserve"> </v>
      </c>
      <c r="W186" s="856">
        <f>W187+W188+W189</f>
        <v>0</v>
      </c>
      <c r="X186" s="442">
        <f>X187+X188+X189</f>
        <v>0</v>
      </c>
      <c r="Y186" s="28">
        <f t="shared" si="213"/>
        <v>0</v>
      </c>
      <c r="Z186" s="932">
        <f>Z187+Z188+Z189</f>
        <v>0</v>
      </c>
      <c r="AA186" s="962">
        <f>AA187+AA188+AA189</f>
        <v>0</v>
      </c>
      <c r="AB186" s="365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897">
        <f>AF187+AF188+AF189</f>
        <v>0</v>
      </c>
      <c r="AG186" s="49">
        <f t="shared" si="217"/>
        <v>0</v>
      </c>
      <c r="AH186" s="154" t="str">
        <f t="shared" si="218"/>
        <v xml:space="preserve"> </v>
      </c>
      <c r="AI186" s="44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83"/>
      <c r="AO186" s="49">
        <f t="shared" si="221"/>
        <v>0</v>
      </c>
      <c r="AP186" s="198" t="str">
        <f t="shared" si="208"/>
        <v xml:space="preserve"> </v>
      </c>
      <c r="AQ186" s="169"/>
      <c r="AR186" s="365"/>
      <c r="AS186" s="49">
        <f>AS187</f>
        <v>0</v>
      </c>
      <c r="AT186" s="49">
        <f t="shared" si="222"/>
        <v>0</v>
      </c>
      <c r="AU186" s="71" t="str">
        <f t="shared" si="211"/>
        <v xml:space="preserve"> </v>
      </c>
      <c r="AV186" s="734"/>
      <c r="AW186" s="49">
        <f t="shared" si="223"/>
        <v>0</v>
      </c>
      <c r="AX186" s="480" t="str">
        <f t="shared" si="212"/>
        <v xml:space="preserve"> </v>
      </c>
      <c r="AY186" s="551">
        <f>AY187</f>
        <v>-62.1</v>
      </c>
      <c r="AZ186" s="49">
        <f>AZ187</f>
        <v>-64</v>
      </c>
      <c r="BA186" s="49">
        <f t="shared" si="185"/>
        <v>-64</v>
      </c>
      <c r="BB186" s="49">
        <f>BB187</f>
        <v>0</v>
      </c>
      <c r="BC186" s="49">
        <f>BC187</f>
        <v>-30.6</v>
      </c>
      <c r="BD186" s="49">
        <f t="shared" si="194"/>
        <v>-30.6</v>
      </c>
      <c r="BE186" s="49">
        <f>BE187</f>
        <v>0</v>
      </c>
      <c r="BF186" s="129">
        <f t="shared" ref="BF186:BF202" si="236">BC186-AZ186</f>
        <v>33.4</v>
      </c>
      <c r="BG186" s="57">
        <f t="shared" si="162"/>
        <v>47.8125</v>
      </c>
      <c r="BH186" s="734">
        <f>BH187</f>
        <v>-21.6</v>
      </c>
      <c r="BI186" s="49">
        <f t="shared" si="229"/>
        <v>-9</v>
      </c>
      <c r="BJ186" s="142">
        <f t="shared" si="182"/>
        <v>141.66666666666669</v>
      </c>
      <c r="BK186" s="2"/>
      <c r="BL186" s="809">
        <f t="shared" si="188"/>
        <v>0</v>
      </c>
      <c r="BM186" s="809">
        <f t="shared" si="189"/>
        <v>0</v>
      </c>
      <c r="BN186" s="799">
        <v>0</v>
      </c>
      <c r="BO186" s="796"/>
      <c r="BP186" s="796"/>
      <c r="BQ186" s="796">
        <v>0</v>
      </c>
    </row>
    <row r="187" spans="1:69" ht="27.75" customHeight="1" x14ac:dyDescent="0.25">
      <c r="A187" s="588" t="s">
        <v>119</v>
      </c>
      <c r="B187" s="618" t="s">
        <v>177</v>
      </c>
      <c r="C187" s="379">
        <f>M187+AY187</f>
        <v>-62.1</v>
      </c>
      <c r="D187" s="379">
        <f>N187+AZ187</f>
        <v>-64</v>
      </c>
      <c r="E187" s="28">
        <f>O187+BC187</f>
        <v>-30.6</v>
      </c>
      <c r="F187" s="28">
        <f>P187+BD187</f>
        <v>-30.6</v>
      </c>
      <c r="G187" s="28">
        <f>Q187+BE187</f>
        <v>0</v>
      </c>
      <c r="H187" s="28">
        <f t="shared" si="186"/>
        <v>33.4</v>
      </c>
      <c r="I187" s="28">
        <f t="shared" si="187"/>
        <v>47.8125</v>
      </c>
      <c r="J187" s="819">
        <f t="shared" si="227"/>
        <v>-21.6</v>
      </c>
      <c r="K187" s="47">
        <f t="shared" si="209"/>
        <v>-9</v>
      </c>
      <c r="L187" s="172">
        <f t="shared" si="210"/>
        <v>141.66666666666669</v>
      </c>
      <c r="M187" s="357">
        <f t="shared" si="230"/>
        <v>0</v>
      </c>
      <c r="N187" s="357">
        <f t="shared" si="233"/>
        <v>0</v>
      </c>
      <c r="O187" s="28">
        <f t="shared" si="228"/>
        <v>0</v>
      </c>
      <c r="P187" s="28">
        <f t="shared" si="191"/>
        <v>0</v>
      </c>
      <c r="Q187" s="28">
        <f t="shared" si="192"/>
        <v>0</v>
      </c>
      <c r="R187" s="28">
        <f t="shared" si="200"/>
        <v>0</v>
      </c>
      <c r="S187" s="28" t="str">
        <f t="shared" si="201"/>
        <v xml:space="preserve"> </v>
      </c>
      <c r="T187" s="819">
        <f t="shared" si="214"/>
        <v>0</v>
      </c>
      <c r="U187" s="86">
        <f t="shared" si="215"/>
        <v>0</v>
      </c>
      <c r="V187" s="682" t="str">
        <f t="shared" si="216"/>
        <v xml:space="preserve"> </v>
      </c>
      <c r="W187" s="847"/>
      <c r="X187" s="379"/>
      <c r="Y187" s="28">
        <f t="shared" si="213"/>
        <v>0</v>
      </c>
      <c r="Z187" s="544"/>
      <c r="AA187" s="953"/>
      <c r="AB187" s="357">
        <f t="shared" si="193"/>
        <v>0</v>
      </c>
      <c r="AC187" s="28"/>
      <c r="AD187" s="28">
        <f t="shared" si="203"/>
        <v>0</v>
      </c>
      <c r="AE187" s="28" t="str">
        <f t="shared" si="202"/>
        <v xml:space="preserve"> </v>
      </c>
      <c r="AF187" s="891"/>
      <c r="AG187" s="28">
        <f t="shared" si="217"/>
        <v>0</v>
      </c>
      <c r="AH187" s="146" t="str">
        <f t="shared" si="218"/>
        <v xml:space="preserve"> </v>
      </c>
      <c r="AI187" s="379"/>
      <c r="AJ187" s="28"/>
      <c r="AK187" s="28"/>
      <c r="AL187" s="28">
        <f t="shared" si="219"/>
        <v>0</v>
      </c>
      <c r="AM187" s="28" t="str">
        <f t="shared" si="220"/>
        <v xml:space="preserve"> </v>
      </c>
      <c r="AN187" s="773"/>
      <c r="AO187" s="28">
        <f t="shared" si="221"/>
        <v>0</v>
      </c>
      <c r="AP187" s="198" t="str">
        <f t="shared" si="208"/>
        <v xml:space="preserve"> </v>
      </c>
      <c r="AQ187" s="145"/>
      <c r="AR187" s="357"/>
      <c r="AS187" s="28"/>
      <c r="AT187" s="28">
        <f t="shared" si="222"/>
        <v>0</v>
      </c>
      <c r="AU187" s="47" t="str">
        <f t="shared" si="211"/>
        <v xml:space="preserve"> </v>
      </c>
      <c r="AV187" s="728"/>
      <c r="AW187" s="28">
        <f t="shared" si="223"/>
        <v>0</v>
      </c>
      <c r="AX187" s="463" t="str">
        <f t="shared" si="212"/>
        <v xml:space="preserve"> </v>
      </c>
      <c r="AY187" s="648">
        <v>-62.1</v>
      </c>
      <c r="AZ187" s="410">
        <v>-64</v>
      </c>
      <c r="BA187" s="410">
        <f t="shared" si="185"/>
        <v>-64</v>
      </c>
      <c r="BB187" s="410"/>
      <c r="BC187" s="231">
        <v>-30.6</v>
      </c>
      <c r="BD187" s="231">
        <f t="shared" si="194"/>
        <v>-30.6</v>
      </c>
      <c r="BE187" s="28"/>
      <c r="BF187" s="135">
        <f t="shared" si="236"/>
        <v>33.4</v>
      </c>
      <c r="BG187" s="34">
        <f t="shared" si="162"/>
        <v>47.8125</v>
      </c>
      <c r="BH187" s="728">
        <v>-21.6</v>
      </c>
      <c r="BI187" s="28">
        <f t="shared" si="229"/>
        <v>-9</v>
      </c>
      <c r="BJ187" s="142">
        <f t="shared" si="182"/>
        <v>141.66666666666669</v>
      </c>
      <c r="BL187" s="809">
        <f t="shared" si="188"/>
        <v>0</v>
      </c>
      <c r="BM187" s="809">
        <f t="shared" si="189"/>
        <v>0</v>
      </c>
      <c r="BN187" s="796"/>
      <c r="BO187" s="796"/>
      <c r="BP187" s="796"/>
      <c r="BQ187" s="796"/>
    </row>
    <row r="188" spans="1:69" ht="30" customHeight="1" x14ac:dyDescent="0.25">
      <c r="A188" s="588" t="s">
        <v>123</v>
      </c>
      <c r="B188" s="618" t="s">
        <v>178</v>
      </c>
      <c r="C188" s="556"/>
      <c r="D188" s="357">
        <f t="shared" ref="D188:D203" si="237">N188+AZ188</f>
        <v>0</v>
      </c>
      <c r="E188" s="28">
        <f t="shared" ref="E188:E203" si="238">O188+BC188</f>
        <v>0</v>
      </c>
      <c r="F188" s="28">
        <f t="shared" si="190"/>
        <v>0</v>
      </c>
      <c r="G188" s="28">
        <f t="shared" ref="G188:G203" si="239">Q188+BE188</f>
        <v>0</v>
      </c>
      <c r="H188" s="28">
        <f t="shared" si="186"/>
        <v>0</v>
      </c>
      <c r="I188" s="28" t="str">
        <f t="shared" si="187"/>
        <v xml:space="preserve"> </v>
      </c>
      <c r="J188" s="819">
        <f t="shared" si="227"/>
        <v>0</v>
      </c>
      <c r="K188" s="47">
        <f t="shared" si="209"/>
        <v>0</v>
      </c>
      <c r="L188" s="172" t="str">
        <f t="shared" si="210"/>
        <v xml:space="preserve"> 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9">
        <f t="shared" si="214"/>
        <v>0</v>
      </c>
      <c r="U188" s="86">
        <f t="shared" si="215"/>
        <v>0</v>
      </c>
      <c r="V188" s="682" t="str">
        <f t="shared" si="216"/>
        <v xml:space="preserve"> </v>
      </c>
      <c r="W188" s="847"/>
      <c r="X188" s="379"/>
      <c r="Y188" s="28">
        <f t="shared" si="213"/>
        <v>0</v>
      </c>
      <c r="Z188" s="544"/>
      <c r="AA188" s="953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91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3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8"/>
      <c r="AW188" s="28">
        <f t="shared" si="223"/>
        <v>0</v>
      </c>
      <c r="AX188" s="463" t="str">
        <f t="shared" si="212"/>
        <v xml:space="preserve"> </v>
      </c>
      <c r="AY188" s="531"/>
      <c r="AZ188" s="357"/>
      <c r="BA188" s="357">
        <f t="shared" si="185"/>
        <v>0</v>
      </c>
      <c r="BB188" s="357"/>
      <c r="BC188" s="28"/>
      <c r="BD188" s="28">
        <f t="shared" si="194"/>
        <v>0</v>
      </c>
      <c r="BE188" s="28"/>
      <c r="BF188" s="74">
        <f t="shared" si="236"/>
        <v>0</v>
      </c>
      <c r="BG188" s="34" t="str">
        <f t="shared" si="162"/>
        <v xml:space="preserve"> </v>
      </c>
      <c r="BH188" s="728"/>
      <c r="BI188" s="28">
        <f t="shared" si="229"/>
        <v>0</v>
      </c>
      <c r="BJ188" s="142" t="str">
        <f t="shared" si="182"/>
        <v xml:space="preserve"> </v>
      </c>
      <c r="BL188" s="809">
        <f t="shared" si="188"/>
        <v>0</v>
      </c>
      <c r="BM188" s="809">
        <f t="shared" si="189"/>
        <v>0</v>
      </c>
      <c r="BN188" s="796"/>
      <c r="BO188" s="796"/>
      <c r="BP188" s="796"/>
      <c r="BQ188" s="796"/>
    </row>
    <row r="189" spans="1:69" ht="34.5" customHeight="1" x14ac:dyDescent="0.25">
      <c r="A189" s="588" t="s">
        <v>125</v>
      </c>
      <c r="B189" s="618" t="s">
        <v>179</v>
      </c>
      <c r="C189" s="556"/>
      <c r="D189" s="357">
        <f t="shared" si="237"/>
        <v>0</v>
      </c>
      <c r="E189" s="28">
        <f t="shared" si="238"/>
        <v>0</v>
      </c>
      <c r="F189" s="28">
        <f t="shared" si="190"/>
        <v>0</v>
      </c>
      <c r="G189" s="28">
        <f t="shared" si="239"/>
        <v>0</v>
      </c>
      <c r="H189" s="28">
        <f t="shared" si="186"/>
        <v>0</v>
      </c>
      <c r="I189" s="28" t="str">
        <f t="shared" si="187"/>
        <v xml:space="preserve"> </v>
      </c>
      <c r="J189" s="819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9">
        <f t="shared" si="214"/>
        <v>0</v>
      </c>
      <c r="U189" s="86">
        <f t="shared" si="215"/>
        <v>0</v>
      </c>
      <c r="V189" s="682" t="str">
        <f t="shared" si="216"/>
        <v xml:space="preserve"> </v>
      </c>
      <c r="W189" s="847"/>
      <c r="X189" s="379"/>
      <c r="Y189" s="28">
        <f t="shared" si="213"/>
        <v>0</v>
      </c>
      <c r="Z189" s="544"/>
      <c r="AA189" s="953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91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3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8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8"/>
      <c r="BI189" s="28">
        <f t="shared" si="229"/>
        <v>0</v>
      </c>
      <c r="BJ189" s="142" t="str">
        <f t="shared" si="182"/>
        <v xml:space="preserve"> </v>
      </c>
      <c r="BL189" s="809">
        <f t="shared" si="188"/>
        <v>0</v>
      </c>
      <c r="BM189" s="809">
        <f t="shared" si="189"/>
        <v>0</v>
      </c>
      <c r="BN189" s="796"/>
      <c r="BO189" s="796"/>
      <c r="BP189" s="796"/>
      <c r="BQ189" s="796"/>
    </row>
    <row r="190" spans="1:69" s="8" customFormat="1" ht="31.5" customHeight="1" x14ac:dyDescent="0.25">
      <c r="A190" s="626" t="s">
        <v>183</v>
      </c>
      <c r="B190" s="628" t="s">
        <v>181</v>
      </c>
      <c r="C190" s="365">
        <f>M190+AY190</f>
        <v>0</v>
      </c>
      <c r="D190" s="365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28">
        <f t="shared" si="227"/>
        <v>0</v>
      </c>
      <c r="K190" s="71">
        <f t="shared" si="209"/>
        <v>0</v>
      </c>
      <c r="L190" s="175" t="str">
        <f t="shared" si="210"/>
        <v xml:space="preserve"> </v>
      </c>
      <c r="M190" s="357">
        <f t="shared" si="230"/>
        <v>0</v>
      </c>
      <c r="N190" s="365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28">
        <f t="shared" si="214"/>
        <v>0</v>
      </c>
      <c r="U190" s="95">
        <f t="shared" si="215"/>
        <v>0</v>
      </c>
      <c r="V190" s="684" t="str">
        <f t="shared" si="216"/>
        <v xml:space="preserve"> </v>
      </c>
      <c r="W190" s="856">
        <f>W191+W192</f>
        <v>0</v>
      </c>
      <c r="X190" s="442">
        <f>X191+X192</f>
        <v>0</v>
      </c>
      <c r="Y190" s="28">
        <f t="shared" si="213"/>
        <v>0</v>
      </c>
      <c r="Z190" s="932">
        <f>Z191+Z192</f>
        <v>0</v>
      </c>
      <c r="AA190" s="962">
        <f>AA191+AA192</f>
        <v>0</v>
      </c>
      <c r="AB190" s="365">
        <f t="shared" si="193"/>
        <v>0</v>
      </c>
      <c r="AC190" s="365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897">
        <f>AF191+AF192</f>
        <v>0</v>
      </c>
      <c r="AG190" s="49">
        <f t="shared" si="217"/>
        <v>0</v>
      </c>
      <c r="AH190" s="154" t="str">
        <f t="shared" si="218"/>
        <v xml:space="preserve"> </v>
      </c>
      <c r="AI190" s="44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83"/>
      <c r="AO190" s="49">
        <f t="shared" si="221"/>
        <v>0</v>
      </c>
      <c r="AP190" s="198" t="str">
        <f t="shared" si="208"/>
        <v xml:space="preserve"> </v>
      </c>
      <c r="AQ190" s="169"/>
      <c r="AR190" s="365"/>
      <c r="AS190" s="49">
        <f>AS191+AS192</f>
        <v>0</v>
      </c>
      <c r="AT190" s="49">
        <f t="shared" si="222"/>
        <v>0</v>
      </c>
      <c r="AU190" s="71" t="str">
        <f t="shared" si="211"/>
        <v xml:space="preserve"> </v>
      </c>
      <c r="AV190" s="734"/>
      <c r="AW190" s="49">
        <f t="shared" si="223"/>
        <v>0</v>
      </c>
      <c r="AX190" s="480" t="str">
        <f t="shared" si="212"/>
        <v xml:space="preserve"> </v>
      </c>
      <c r="AY190" s="530"/>
      <c r="AZ190" s="365">
        <f>AZ191+AZ192</f>
        <v>0</v>
      </c>
      <c r="BA190" s="365">
        <f t="shared" si="185"/>
        <v>0</v>
      </c>
      <c r="BB190" s="365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29">
        <f t="shared" si="236"/>
        <v>0</v>
      </c>
      <c r="BG190" s="49" t="str">
        <f t="shared" si="162"/>
        <v xml:space="preserve"> </v>
      </c>
      <c r="BH190" s="734"/>
      <c r="BI190" s="49">
        <f t="shared" si="229"/>
        <v>0</v>
      </c>
      <c r="BJ190" s="142" t="str">
        <f t="shared" si="182"/>
        <v xml:space="preserve"> </v>
      </c>
      <c r="BK190" s="2"/>
      <c r="BL190" s="809">
        <f t="shared" si="188"/>
        <v>0</v>
      </c>
      <c r="BM190" s="809">
        <f t="shared" si="189"/>
        <v>0</v>
      </c>
      <c r="BN190" s="796"/>
      <c r="BO190" s="799"/>
      <c r="BP190" s="799"/>
      <c r="BQ190" s="796">
        <v>0</v>
      </c>
    </row>
    <row r="191" spans="1:69" s="8" customFormat="1" ht="25.5" customHeight="1" x14ac:dyDescent="0.25">
      <c r="A191" s="588" t="s">
        <v>180</v>
      </c>
      <c r="B191" s="618" t="s">
        <v>182</v>
      </c>
      <c r="C191" s="556"/>
      <c r="D191" s="367">
        <f t="shared" si="237"/>
        <v>0</v>
      </c>
      <c r="E191" s="57">
        <f t="shared" si="238"/>
        <v>0</v>
      </c>
      <c r="F191" s="57">
        <f t="shared" si="190"/>
        <v>0</v>
      </c>
      <c r="G191" s="57">
        <f t="shared" si="239"/>
        <v>0</v>
      </c>
      <c r="H191" s="57">
        <f t="shared" si="186"/>
        <v>0</v>
      </c>
      <c r="I191" s="57" t="str">
        <f t="shared" si="187"/>
        <v xml:space="preserve"> </v>
      </c>
      <c r="J191" s="819">
        <f t="shared" si="227"/>
        <v>0</v>
      </c>
      <c r="K191" s="47">
        <f t="shared" si="209"/>
        <v>0</v>
      </c>
      <c r="L191" s="172" t="str">
        <f t="shared" si="210"/>
        <v xml:space="preserve"> </v>
      </c>
      <c r="M191" s="357">
        <f t="shared" si="230"/>
        <v>0</v>
      </c>
      <c r="N191" s="367">
        <f t="shared" si="233"/>
        <v>0</v>
      </c>
      <c r="O191" s="57">
        <f t="shared" si="228"/>
        <v>0</v>
      </c>
      <c r="P191" s="57">
        <f t="shared" si="191"/>
        <v>0</v>
      </c>
      <c r="Q191" s="57">
        <f t="shared" si="192"/>
        <v>0</v>
      </c>
      <c r="R191" s="57">
        <f t="shared" si="200"/>
        <v>0</v>
      </c>
      <c r="S191" s="57" t="str">
        <f t="shared" si="201"/>
        <v xml:space="preserve"> </v>
      </c>
      <c r="T191" s="819">
        <f t="shared" si="214"/>
        <v>0</v>
      </c>
      <c r="U191" s="86">
        <f t="shared" si="215"/>
        <v>0</v>
      </c>
      <c r="V191" s="682" t="str">
        <f t="shared" si="216"/>
        <v xml:space="preserve"> </v>
      </c>
      <c r="W191" s="873"/>
      <c r="X191" s="494"/>
      <c r="Y191" s="28">
        <f t="shared" si="213"/>
        <v>0</v>
      </c>
      <c r="Z191" s="543"/>
      <c r="AA191" s="965"/>
      <c r="AB191" s="367">
        <f t="shared" si="193"/>
        <v>0</v>
      </c>
      <c r="AC191" s="57"/>
      <c r="AD191" s="57">
        <f t="shared" si="203"/>
        <v>0</v>
      </c>
      <c r="AE191" s="57" t="str">
        <f t="shared" si="202"/>
        <v xml:space="preserve"> </v>
      </c>
      <c r="AF191" s="900"/>
      <c r="AG191" s="57">
        <f t="shared" si="217"/>
        <v>0</v>
      </c>
      <c r="AH191" s="198" t="str">
        <f t="shared" si="218"/>
        <v xml:space="preserve"> </v>
      </c>
      <c r="AI191" s="494"/>
      <c r="AJ191" s="57"/>
      <c r="AK191" s="57"/>
      <c r="AL191" s="57">
        <f t="shared" si="219"/>
        <v>0</v>
      </c>
      <c r="AM191" s="57" t="str">
        <f t="shared" si="220"/>
        <v xml:space="preserve"> </v>
      </c>
      <c r="AN191" s="786"/>
      <c r="AO191" s="57">
        <f t="shared" si="221"/>
        <v>0</v>
      </c>
      <c r="AP191" s="198" t="str">
        <f t="shared" si="208"/>
        <v xml:space="preserve"> </v>
      </c>
      <c r="AQ191" s="173"/>
      <c r="AR191" s="367"/>
      <c r="AS191" s="57"/>
      <c r="AT191" s="57">
        <f t="shared" si="222"/>
        <v>0</v>
      </c>
      <c r="AU191" s="47" t="str">
        <f t="shared" si="211"/>
        <v xml:space="preserve"> </v>
      </c>
      <c r="AV191" s="737"/>
      <c r="AW191" s="57">
        <f t="shared" si="223"/>
        <v>0</v>
      </c>
      <c r="AX191" s="463" t="str">
        <f t="shared" si="212"/>
        <v xml:space="preserve"> </v>
      </c>
      <c r="AY191" s="531"/>
      <c r="AZ191" s="365"/>
      <c r="BA191" s="365">
        <f t="shared" si="185"/>
        <v>0</v>
      </c>
      <c r="BB191" s="365"/>
      <c r="BC191" s="49"/>
      <c r="BD191" s="49">
        <f t="shared" si="194"/>
        <v>0</v>
      </c>
      <c r="BE191" s="49"/>
      <c r="BF191" s="74">
        <f t="shared" si="236"/>
        <v>0</v>
      </c>
      <c r="BG191" s="34" t="str">
        <f t="shared" si="162"/>
        <v xml:space="preserve"> </v>
      </c>
      <c r="BH191" s="737"/>
      <c r="BI191" s="57">
        <f t="shared" si="229"/>
        <v>0</v>
      </c>
      <c r="BJ191" s="142" t="str">
        <f t="shared" si="182"/>
        <v xml:space="preserve"> </v>
      </c>
      <c r="BK191" s="2"/>
      <c r="BL191" s="809">
        <f t="shared" si="188"/>
        <v>0</v>
      </c>
      <c r="BM191" s="809">
        <f t="shared" si="189"/>
        <v>0</v>
      </c>
      <c r="BN191" s="796"/>
      <c r="BO191" s="799"/>
      <c r="BP191" s="796"/>
      <c r="BQ191" s="796"/>
    </row>
    <row r="192" spans="1:69" ht="25.5" customHeight="1" x14ac:dyDescent="0.25">
      <c r="A192" s="588" t="s">
        <v>131</v>
      </c>
      <c r="B192" s="618" t="s">
        <v>184</v>
      </c>
      <c r="C192" s="556"/>
      <c r="D192" s="357">
        <f t="shared" si="237"/>
        <v>0</v>
      </c>
      <c r="E192" s="28">
        <f t="shared" si="238"/>
        <v>0</v>
      </c>
      <c r="F192" s="28">
        <f t="shared" si="190"/>
        <v>0</v>
      </c>
      <c r="G192" s="28">
        <f t="shared" si="239"/>
        <v>0</v>
      </c>
      <c r="H192" s="28">
        <f t="shared" si="186"/>
        <v>0</v>
      </c>
      <c r="I192" s="28" t="str">
        <f t="shared" si="187"/>
        <v xml:space="preserve"> </v>
      </c>
      <c r="J192" s="819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57">
        <f t="shared" si="233"/>
        <v>0</v>
      </c>
      <c r="O192" s="28">
        <f t="shared" si="228"/>
        <v>0</v>
      </c>
      <c r="P192" s="28">
        <f t="shared" si="191"/>
        <v>0</v>
      </c>
      <c r="Q192" s="28">
        <f t="shared" si="192"/>
        <v>0</v>
      </c>
      <c r="R192" s="28">
        <f t="shared" si="200"/>
        <v>0</v>
      </c>
      <c r="S192" s="28" t="str">
        <f t="shared" si="201"/>
        <v xml:space="preserve"> </v>
      </c>
      <c r="T192" s="819">
        <f t="shared" si="214"/>
        <v>0</v>
      </c>
      <c r="U192" s="86">
        <f t="shared" si="215"/>
        <v>0</v>
      </c>
      <c r="V192" s="682" t="str">
        <f t="shared" si="216"/>
        <v xml:space="preserve"> </v>
      </c>
      <c r="W192" s="847"/>
      <c r="X192" s="379"/>
      <c r="Y192" s="28">
        <f t="shared" si="213"/>
        <v>0</v>
      </c>
      <c r="Z192" s="544"/>
      <c r="AA192" s="953"/>
      <c r="AB192" s="357">
        <f t="shared" si="193"/>
        <v>0</v>
      </c>
      <c r="AC192" s="28"/>
      <c r="AD192" s="28">
        <f t="shared" si="203"/>
        <v>0</v>
      </c>
      <c r="AE192" s="28" t="str">
        <f t="shared" si="202"/>
        <v xml:space="preserve"> </v>
      </c>
      <c r="AF192" s="891"/>
      <c r="AG192" s="28">
        <f t="shared" si="217"/>
        <v>0</v>
      </c>
      <c r="AH192" s="146" t="str">
        <f t="shared" si="218"/>
        <v xml:space="preserve"> </v>
      </c>
      <c r="AI192" s="379"/>
      <c r="AJ192" s="28"/>
      <c r="AK192" s="28"/>
      <c r="AL192" s="28">
        <f t="shared" si="219"/>
        <v>0</v>
      </c>
      <c r="AM192" s="28" t="str">
        <f t="shared" si="220"/>
        <v xml:space="preserve"> </v>
      </c>
      <c r="AN192" s="773"/>
      <c r="AO192" s="28">
        <f t="shared" si="221"/>
        <v>0</v>
      </c>
      <c r="AP192" s="198" t="str">
        <f t="shared" si="208"/>
        <v xml:space="preserve"> </v>
      </c>
      <c r="AQ192" s="145"/>
      <c r="AR192" s="357"/>
      <c r="AS192" s="28"/>
      <c r="AT192" s="28">
        <f>AS192-AR192</f>
        <v>0</v>
      </c>
      <c r="AU192" s="47" t="str">
        <f t="shared" si="211"/>
        <v xml:space="preserve"> </v>
      </c>
      <c r="AV192" s="728"/>
      <c r="AW192" s="28">
        <f t="shared" si="223"/>
        <v>0</v>
      </c>
      <c r="AX192" s="463" t="str">
        <f t="shared" si="212"/>
        <v xml:space="preserve"> </v>
      </c>
      <c r="AY192" s="531"/>
      <c r="AZ192" s="367"/>
      <c r="BA192" s="367">
        <f t="shared" si="185"/>
        <v>0</v>
      </c>
      <c r="BB192" s="367"/>
      <c r="BC192" s="57"/>
      <c r="BD192" s="57">
        <f t="shared" si="194"/>
        <v>0</v>
      </c>
      <c r="BE192" s="57"/>
      <c r="BF192" s="74">
        <f t="shared" si="236"/>
        <v>0</v>
      </c>
      <c r="BG192" s="34" t="str">
        <f t="shared" si="162"/>
        <v xml:space="preserve"> </v>
      </c>
      <c r="BH192" s="728"/>
      <c r="BI192" s="28">
        <f t="shared" si="229"/>
        <v>0</v>
      </c>
      <c r="BJ192" s="142" t="str">
        <f t="shared" si="182"/>
        <v xml:space="preserve"> </v>
      </c>
      <c r="BL192" s="809">
        <f t="shared" si="188"/>
        <v>0</v>
      </c>
      <c r="BM192" s="809">
        <f t="shared" si="189"/>
        <v>0</v>
      </c>
      <c r="BN192" s="799"/>
      <c r="BO192" s="796"/>
      <c r="BP192" s="796"/>
      <c r="BQ192" s="796"/>
    </row>
    <row r="193" spans="1:69" s="8" customFormat="1" ht="31.5" customHeight="1" x14ac:dyDescent="0.25">
      <c r="A193" s="616" t="s">
        <v>186</v>
      </c>
      <c r="B193" s="617" t="s">
        <v>187</v>
      </c>
      <c r="C193" s="365">
        <f>M193+AY193</f>
        <v>0</v>
      </c>
      <c r="D193" s="365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26">
        <f t="shared" si="227"/>
        <v>0</v>
      </c>
      <c r="K193" s="68">
        <f t="shared" si="209"/>
        <v>0</v>
      </c>
      <c r="L193" s="171" t="str">
        <f t="shared" si="210"/>
        <v xml:space="preserve"> </v>
      </c>
      <c r="M193" s="357">
        <f t="shared" si="230"/>
        <v>0</v>
      </c>
      <c r="N193" s="365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26">
        <f t="shared" si="214"/>
        <v>0</v>
      </c>
      <c r="U193" s="93">
        <f t="shared" si="215"/>
        <v>0</v>
      </c>
      <c r="V193" s="681" t="str">
        <f t="shared" si="216"/>
        <v xml:space="preserve"> </v>
      </c>
      <c r="W193" s="856">
        <f>W194+W195+W196</f>
        <v>0</v>
      </c>
      <c r="X193" s="442">
        <f>X194+X195+X196</f>
        <v>0</v>
      </c>
      <c r="Y193" s="28">
        <f t="shared" si="213"/>
        <v>0</v>
      </c>
      <c r="Z193" s="932">
        <f>Z194+Z195+Z196</f>
        <v>0</v>
      </c>
      <c r="AA193" s="962">
        <f>AA194+AA195+AA196</f>
        <v>0</v>
      </c>
      <c r="AB193" s="365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897">
        <f>AF194+AF195+AF196</f>
        <v>0</v>
      </c>
      <c r="AG193" s="49">
        <f t="shared" si="217"/>
        <v>0</v>
      </c>
      <c r="AH193" s="154" t="str">
        <f t="shared" si="218"/>
        <v xml:space="preserve"> </v>
      </c>
      <c r="AI193" s="44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83"/>
      <c r="AO193" s="49">
        <f t="shared" si="221"/>
        <v>0</v>
      </c>
      <c r="AP193" s="198" t="str">
        <f t="shared" si="208"/>
        <v xml:space="preserve"> </v>
      </c>
      <c r="AQ193" s="169"/>
      <c r="AR193" s="365"/>
      <c r="AS193" s="49">
        <f>AS194+AS195+AS196</f>
        <v>0</v>
      </c>
      <c r="AT193" s="49">
        <f t="shared" si="222"/>
        <v>0</v>
      </c>
      <c r="AU193" s="68" t="str">
        <f t="shared" si="211"/>
        <v xml:space="preserve"> </v>
      </c>
      <c r="AV193" s="734"/>
      <c r="AW193" s="49">
        <f t="shared" si="223"/>
        <v>0</v>
      </c>
      <c r="AX193" s="477" t="str">
        <f t="shared" si="212"/>
        <v xml:space="preserve"> </v>
      </c>
      <c r="AY193" s="169">
        <f>AY194+AY195+AY196</f>
        <v>0</v>
      </c>
      <c r="AZ193" s="365">
        <f>AZ194+AZ195+AZ196</f>
        <v>0</v>
      </c>
      <c r="BA193" s="365">
        <f t="shared" si="185"/>
        <v>0</v>
      </c>
      <c r="BB193" s="365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29">
        <f t="shared" si="236"/>
        <v>0</v>
      </c>
      <c r="BG193" s="57" t="str">
        <f t="shared" ref="BG193:BG203" si="240">IF(AZ193&lt;&gt;0,IF(BC193/AZ193*100&lt;0,"&lt;0",IF(BC193/AZ193*100&gt;200,"&gt;200",BC193/AZ193*100))," ")</f>
        <v xml:space="preserve"> </v>
      </c>
      <c r="BH193" s="734"/>
      <c r="BI193" s="49">
        <f t="shared" si="229"/>
        <v>0</v>
      </c>
      <c r="BJ193" s="142" t="str">
        <f t="shared" si="182"/>
        <v xml:space="preserve"> </v>
      </c>
      <c r="BK193" s="2"/>
      <c r="BL193" s="809">
        <f t="shared" si="188"/>
        <v>0</v>
      </c>
      <c r="BM193" s="809">
        <f t="shared" si="189"/>
        <v>0</v>
      </c>
      <c r="BN193" s="799"/>
      <c r="BO193" s="796"/>
      <c r="BP193" s="796"/>
      <c r="BQ193" s="796">
        <v>0</v>
      </c>
    </row>
    <row r="194" spans="1:69" s="8" customFormat="1" ht="23.25" customHeight="1" x14ac:dyDescent="0.25">
      <c r="A194" s="588" t="s">
        <v>185</v>
      </c>
      <c r="B194" s="618" t="s">
        <v>188</v>
      </c>
      <c r="C194" s="556"/>
      <c r="D194" s="357">
        <f t="shared" si="237"/>
        <v>0</v>
      </c>
      <c r="E194" s="28">
        <f t="shared" si="238"/>
        <v>0</v>
      </c>
      <c r="F194" s="28">
        <f t="shared" si="190"/>
        <v>0</v>
      </c>
      <c r="G194" s="28">
        <f t="shared" si="239"/>
        <v>0</v>
      </c>
      <c r="H194" s="28">
        <f t="shared" si="186"/>
        <v>0</v>
      </c>
      <c r="I194" s="28" t="str">
        <f t="shared" si="187"/>
        <v xml:space="preserve"> </v>
      </c>
      <c r="J194" s="819">
        <f t="shared" si="227"/>
        <v>0</v>
      </c>
      <c r="K194" s="47">
        <f t="shared" si="209"/>
        <v>0</v>
      </c>
      <c r="L194" s="172" t="str">
        <f t="shared" si="210"/>
        <v xml:space="preserve"> </v>
      </c>
      <c r="M194" s="357">
        <f t="shared" si="230"/>
        <v>0</v>
      </c>
      <c r="N194" s="357">
        <f t="shared" si="233"/>
        <v>0</v>
      </c>
      <c r="O194" s="28">
        <f t="shared" si="228"/>
        <v>0</v>
      </c>
      <c r="P194" s="28">
        <f t="shared" si="191"/>
        <v>0</v>
      </c>
      <c r="Q194" s="28">
        <f t="shared" si="192"/>
        <v>0</v>
      </c>
      <c r="R194" s="28">
        <f t="shared" si="200"/>
        <v>0</v>
      </c>
      <c r="S194" s="28" t="str">
        <f t="shared" si="201"/>
        <v xml:space="preserve"> </v>
      </c>
      <c r="T194" s="819">
        <f t="shared" si="214"/>
        <v>0</v>
      </c>
      <c r="U194" s="86">
        <f t="shared" si="215"/>
        <v>0</v>
      </c>
      <c r="V194" s="682" t="str">
        <f t="shared" si="216"/>
        <v xml:space="preserve"> </v>
      </c>
      <c r="W194" s="847"/>
      <c r="X194" s="379"/>
      <c r="Y194" s="28">
        <f t="shared" si="213"/>
        <v>0</v>
      </c>
      <c r="Z194" s="544"/>
      <c r="AA194" s="953"/>
      <c r="AB194" s="357">
        <f t="shared" si="193"/>
        <v>0</v>
      </c>
      <c r="AC194" s="28"/>
      <c r="AD194" s="28">
        <f t="shared" si="203"/>
        <v>0</v>
      </c>
      <c r="AE194" s="28" t="str">
        <f t="shared" si="202"/>
        <v xml:space="preserve"> </v>
      </c>
      <c r="AF194" s="891"/>
      <c r="AG194" s="57">
        <f t="shared" si="217"/>
        <v>0</v>
      </c>
      <c r="AH194" s="198" t="str">
        <f t="shared" si="218"/>
        <v xml:space="preserve"> </v>
      </c>
      <c r="AI194" s="494"/>
      <c r="AJ194" s="57"/>
      <c r="AK194" s="57"/>
      <c r="AL194" s="57">
        <f t="shared" si="219"/>
        <v>0</v>
      </c>
      <c r="AM194" s="57" t="str">
        <f t="shared" si="220"/>
        <v xml:space="preserve"> </v>
      </c>
      <c r="AN194" s="786"/>
      <c r="AO194" s="57">
        <f t="shared" si="221"/>
        <v>0</v>
      </c>
      <c r="AP194" s="198" t="str">
        <f t="shared" si="208"/>
        <v xml:space="preserve"> </v>
      </c>
      <c r="AQ194" s="173"/>
      <c r="AR194" s="367"/>
      <c r="AS194" s="57"/>
      <c r="AT194" s="57">
        <f t="shared" si="222"/>
        <v>0</v>
      </c>
      <c r="AU194" s="47" t="str">
        <f t="shared" si="211"/>
        <v xml:space="preserve"> </v>
      </c>
      <c r="AV194" s="737"/>
      <c r="AW194" s="57">
        <f t="shared" si="223"/>
        <v>0</v>
      </c>
      <c r="AX194" s="463" t="str">
        <f t="shared" si="212"/>
        <v xml:space="preserve"> </v>
      </c>
      <c r="AY194" s="531"/>
      <c r="AZ194" s="365"/>
      <c r="BA194" s="365">
        <f t="shared" si="185"/>
        <v>0</v>
      </c>
      <c r="BB194" s="365"/>
      <c r="BC194" s="49"/>
      <c r="BD194" s="49">
        <f t="shared" si="194"/>
        <v>0</v>
      </c>
      <c r="BE194" s="49"/>
      <c r="BF194" s="127">
        <f t="shared" si="236"/>
        <v>0</v>
      </c>
      <c r="BG194" s="34" t="str">
        <f t="shared" si="240"/>
        <v xml:space="preserve"> </v>
      </c>
      <c r="BH194" s="737"/>
      <c r="BI194" s="57">
        <f t="shared" si="229"/>
        <v>0</v>
      </c>
      <c r="BJ194" s="142" t="str">
        <f t="shared" si="182"/>
        <v xml:space="preserve"> </v>
      </c>
      <c r="BK194" s="2"/>
      <c r="BL194" s="809">
        <f t="shared" si="188"/>
        <v>0</v>
      </c>
      <c r="BM194" s="809">
        <f t="shared" si="189"/>
        <v>0</v>
      </c>
      <c r="BN194" s="796"/>
      <c r="BO194" s="799"/>
      <c r="BP194" s="799"/>
      <c r="BQ194" s="799"/>
    </row>
    <row r="195" spans="1:69" s="8" customFormat="1" ht="21.75" customHeight="1" x14ac:dyDescent="0.25">
      <c r="A195" s="588" t="s">
        <v>189</v>
      </c>
      <c r="B195" s="618" t="s">
        <v>190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9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9">
        <f t="shared" si="214"/>
        <v>0</v>
      </c>
      <c r="U195" s="86">
        <f t="shared" si="215"/>
        <v>0</v>
      </c>
      <c r="V195" s="682" t="str">
        <f t="shared" si="216"/>
        <v xml:space="preserve"> </v>
      </c>
      <c r="W195" s="847"/>
      <c r="X195" s="379"/>
      <c r="Y195" s="28">
        <f t="shared" si="213"/>
        <v>0</v>
      </c>
      <c r="Z195" s="544"/>
      <c r="AA195" s="953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91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6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7"/>
      <c r="AW195" s="57">
        <f t="shared" si="223"/>
        <v>0</v>
      </c>
      <c r="AX195" s="463" t="str">
        <f t="shared" si="212"/>
        <v xml:space="preserve"> </v>
      </c>
      <c r="AY195" s="531"/>
      <c r="AZ195" s="367"/>
      <c r="BA195" s="367">
        <f t="shared" si="185"/>
        <v>0</v>
      </c>
      <c r="BB195" s="367"/>
      <c r="BC195" s="57"/>
      <c r="BD195" s="57">
        <f t="shared" si="194"/>
        <v>0</v>
      </c>
      <c r="BE195" s="57"/>
      <c r="BF195" s="74">
        <f t="shared" si="236"/>
        <v>0</v>
      </c>
      <c r="BG195" s="34" t="str">
        <f t="shared" si="240"/>
        <v xml:space="preserve"> </v>
      </c>
      <c r="BH195" s="737"/>
      <c r="BI195" s="57">
        <f t="shared" si="229"/>
        <v>0</v>
      </c>
      <c r="BJ195" s="142" t="str">
        <f t="shared" si="182"/>
        <v xml:space="preserve"> </v>
      </c>
      <c r="BK195" s="2"/>
      <c r="BL195" s="809">
        <f t="shared" si="188"/>
        <v>0</v>
      </c>
      <c r="BM195" s="809">
        <f t="shared" si="189"/>
        <v>0</v>
      </c>
      <c r="BN195" s="796"/>
      <c r="BO195" s="799"/>
      <c r="BP195" s="799"/>
      <c r="BQ195" s="799"/>
    </row>
    <row r="196" spans="1:69" ht="23.25" customHeight="1" x14ac:dyDescent="0.25">
      <c r="A196" s="588" t="s">
        <v>191</v>
      </c>
      <c r="B196" s="618" t="s">
        <v>192</v>
      </c>
      <c r="C196" s="556"/>
      <c r="D196" s="357">
        <f t="shared" si="237"/>
        <v>0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0</v>
      </c>
      <c r="I196" s="28" t="str">
        <f t="shared" si="187"/>
        <v xml:space="preserve"> </v>
      </c>
      <c r="J196" s="819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9">
        <f t="shared" si="214"/>
        <v>0</v>
      </c>
      <c r="U196" s="86">
        <f t="shared" si="215"/>
        <v>0</v>
      </c>
      <c r="V196" s="682" t="str">
        <f t="shared" si="216"/>
        <v xml:space="preserve"> </v>
      </c>
      <c r="W196" s="847"/>
      <c r="X196" s="379"/>
      <c r="Y196" s="28">
        <f t="shared" ref="Y196:Y203" si="241">X196-Z196</f>
        <v>0</v>
      </c>
      <c r="Z196" s="544"/>
      <c r="AA196" s="953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91"/>
      <c r="AG196" s="28">
        <f t="shared" si="217"/>
        <v>0</v>
      </c>
      <c r="AH196" s="146" t="str">
        <f t="shared" si="218"/>
        <v xml:space="preserve"> </v>
      </c>
      <c r="AI196" s="379"/>
      <c r="AJ196" s="28"/>
      <c r="AK196" s="28"/>
      <c r="AL196" s="28">
        <f t="shared" si="219"/>
        <v>0</v>
      </c>
      <c r="AM196" s="28" t="str">
        <f t="shared" si="220"/>
        <v xml:space="preserve"> </v>
      </c>
      <c r="AN196" s="773"/>
      <c r="AO196" s="28">
        <f t="shared" si="221"/>
        <v>0</v>
      </c>
      <c r="AP196" s="198" t="str">
        <f t="shared" si="208"/>
        <v xml:space="preserve"> </v>
      </c>
      <c r="AQ196" s="145"/>
      <c r="AR196" s="357"/>
      <c r="AS196" s="28"/>
      <c r="AT196" s="28">
        <f t="shared" si="222"/>
        <v>0</v>
      </c>
      <c r="AU196" s="47" t="str">
        <f t="shared" si="211"/>
        <v xml:space="preserve"> </v>
      </c>
      <c r="AV196" s="728"/>
      <c r="AW196" s="28">
        <f t="shared" si="223"/>
        <v>0</v>
      </c>
      <c r="AX196" s="463" t="str">
        <f t="shared" si="212"/>
        <v xml:space="preserve"> </v>
      </c>
      <c r="AY196" s="531"/>
      <c r="AZ196" s="494"/>
      <c r="BA196" s="494">
        <f t="shared" si="185"/>
        <v>0</v>
      </c>
      <c r="BB196" s="494"/>
      <c r="BC196" s="57"/>
      <c r="BD196" s="57">
        <f t="shared" si="194"/>
        <v>0</v>
      </c>
      <c r="BE196" s="57"/>
      <c r="BF196" s="74">
        <f t="shared" si="236"/>
        <v>0</v>
      </c>
      <c r="BG196" s="34" t="str">
        <f t="shared" si="240"/>
        <v xml:space="preserve"> </v>
      </c>
      <c r="BH196" s="728"/>
      <c r="BI196" s="28">
        <f t="shared" si="229"/>
        <v>0</v>
      </c>
      <c r="BJ196" s="142" t="str">
        <f t="shared" si="182"/>
        <v xml:space="preserve"> </v>
      </c>
      <c r="BL196" s="809">
        <f t="shared" si="188"/>
        <v>0</v>
      </c>
      <c r="BM196" s="809">
        <f t="shared" si="189"/>
        <v>0</v>
      </c>
      <c r="BN196" s="799"/>
      <c r="BO196" s="796"/>
      <c r="BP196" s="799"/>
      <c r="BQ196" s="796"/>
    </row>
    <row r="197" spans="1:69" s="8" customFormat="1" ht="21.75" customHeight="1" x14ac:dyDescent="0.25">
      <c r="A197" s="616" t="s">
        <v>194</v>
      </c>
      <c r="B197" s="617" t="s">
        <v>193</v>
      </c>
      <c r="C197" s="365">
        <f t="shared" ref="C197:C203" si="242">M197+AY197</f>
        <v>8013.8</v>
      </c>
      <c r="D197" s="365">
        <f t="shared" si="237"/>
        <v>8014</v>
      </c>
      <c r="E197" s="49">
        <f t="shared" si="238"/>
        <v>1386.1000000000001</v>
      </c>
      <c r="F197" s="49">
        <f t="shared" si="190"/>
        <v>-1339.4</v>
      </c>
      <c r="G197" s="49">
        <f t="shared" si="239"/>
        <v>2725.5</v>
      </c>
      <c r="H197" s="49">
        <f t="shared" si="186"/>
        <v>-6627.9</v>
      </c>
      <c r="I197" s="49">
        <f t="shared" si="187"/>
        <v>17.295982031444971</v>
      </c>
      <c r="J197" s="826">
        <f t="shared" si="227"/>
        <v>4532.7999999999993</v>
      </c>
      <c r="K197" s="68">
        <f t="shared" si="209"/>
        <v>-3146.6999999999989</v>
      </c>
      <c r="L197" s="171">
        <f t="shared" si="210"/>
        <v>30.579332862689736</v>
      </c>
      <c r="M197" s="365">
        <f t="shared" si="230"/>
        <v>7806.7</v>
      </c>
      <c r="N197" s="365">
        <f t="shared" si="233"/>
        <v>7806.7</v>
      </c>
      <c r="O197" s="49">
        <f t="shared" si="228"/>
        <v>1278.9000000000001</v>
      </c>
      <c r="P197" s="49">
        <f t="shared" si="191"/>
        <v>-1308.4000000000001</v>
      </c>
      <c r="Q197" s="49">
        <f t="shared" si="192"/>
        <v>2587.3000000000002</v>
      </c>
      <c r="R197" s="49">
        <f t="shared" si="200"/>
        <v>-6527.7999999999993</v>
      </c>
      <c r="S197" s="49">
        <f t="shared" si="201"/>
        <v>16.382082057719654</v>
      </c>
      <c r="T197" s="826">
        <f t="shared" si="214"/>
        <v>4561.3999999999996</v>
      </c>
      <c r="U197" s="93">
        <f t="shared" si="215"/>
        <v>-3282.4999999999995</v>
      </c>
      <c r="V197" s="681">
        <f t="shared" si="216"/>
        <v>28.037444644188191</v>
      </c>
      <c r="W197" s="856">
        <f>W199+W198</f>
        <v>7806.7</v>
      </c>
      <c r="X197" s="442">
        <f>X199+X198</f>
        <v>7806.7</v>
      </c>
      <c r="Y197" s="442">
        <f>Y199+Y198</f>
        <v>3367.7</v>
      </c>
      <c r="Z197" s="442">
        <f>Z199+Z198</f>
        <v>4439</v>
      </c>
      <c r="AA197" s="442">
        <f>AA199+AA198</f>
        <v>1278.9000000000001</v>
      </c>
      <c r="AB197" s="365">
        <f t="shared" si="193"/>
        <v>-1308.4000000000001</v>
      </c>
      <c r="AC197" s="49">
        <f>AC199+AC198</f>
        <v>2587.3000000000002</v>
      </c>
      <c r="AD197" s="49">
        <f t="shared" si="203"/>
        <v>-6527.7999999999993</v>
      </c>
      <c r="AE197" s="49">
        <f t="shared" si="202"/>
        <v>16.382082057719654</v>
      </c>
      <c r="AF197" s="897">
        <f>AF199+AF198</f>
        <v>4561.3999999999996</v>
      </c>
      <c r="AG197" s="49">
        <f t="shared" si="217"/>
        <v>-3282.4999999999995</v>
      </c>
      <c r="AH197" s="154">
        <f t="shared" si="218"/>
        <v>28.037444644188191</v>
      </c>
      <c r="AI197" s="44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83"/>
      <c r="AO197" s="49">
        <f t="shared" si="221"/>
        <v>0</v>
      </c>
      <c r="AP197" s="198" t="str">
        <f t="shared" si="208"/>
        <v xml:space="preserve"> </v>
      </c>
      <c r="AQ197" s="169"/>
      <c r="AR197" s="365"/>
      <c r="AS197" s="49">
        <f>AS198+AS199</f>
        <v>0</v>
      </c>
      <c r="AT197" s="49">
        <f t="shared" si="222"/>
        <v>0</v>
      </c>
      <c r="AU197" s="68" t="str">
        <f t="shared" si="211"/>
        <v xml:space="preserve"> </v>
      </c>
      <c r="AV197" s="734"/>
      <c r="AW197" s="49">
        <f t="shared" si="223"/>
        <v>0</v>
      </c>
      <c r="AX197" s="477" t="str">
        <f t="shared" si="212"/>
        <v xml:space="preserve"> </v>
      </c>
      <c r="AY197" s="551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107.19999999999999</v>
      </c>
      <c r="BD197" s="49">
        <f t="shared" si="194"/>
        <v>-31</v>
      </c>
      <c r="BE197" s="49">
        <f>BE198+BE199</f>
        <v>138.19999999999999</v>
      </c>
      <c r="BF197" s="129">
        <f t="shared" si="236"/>
        <v>-100.1</v>
      </c>
      <c r="BG197" s="49">
        <f>IF(AZ197&lt;&gt;0,IF(AZ197&lt;0,-BC197/AZ197*100+100,IF(BC197&lt;0,-BC197/AZ197*100,IF(BC197/AZ197*100&gt;200,"&gt;200",BC197/AZ197*100)))," ")</f>
        <v>51.712493970091657</v>
      </c>
      <c r="BH197" s="734">
        <f>BH198+BH199</f>
        <v>-28.6</v>
      </c>
      <c r="BI197" s="49">
        <f t="shared" si="229"/>
        <v>135.79999999999998</v>
      </c>
      <c r="BJ197" s="142" t="str">
        <f t="shared" si="182"/>
        <v>&lt;0</v>
      </c>
      <c r="BK197" s="2"/>
      <c r="BL197" s="809">
        <f t="shared" si="188"/>
        <v>-43.3</v>
      </c>
      <c r="BM197" s="809">
        <f t="shared" si="189"/>
        <v>-43.3</v>
      </c>
      <c r="BN197" s="799">
        <v>-43.3</v>
      </c>
      <c r="BO197" s="799"/>
      <c r="BP197" s="799"/>
      <c r="BQ197" s="796">
        <v>0</v>
      </c>
    </row>
    <row r="198" spans="1:69" s="8" customFormat="1" ht="21.75" customHeight="1" x14ac:dyDescent="0.25">
      <c r="A198" s="632" t="s">
        <v>267</v>
      </c>
      <c r="B198" s="618" t="s">
        <v>195</v>
      </c>
      <c r="C198" s="357">
        <f t="shared" si="242"/>
        <v>10701.7</v>
      </c>
      <c r="D198" s="357">
        <f t="shared" si="237"/>
        <v>10701.7</v>
      </c>
      <c r="E198" s="28">
        <f t="shared" si="238"/>
        <v>3467.2</v>
      </c>
      <c r="F198" s="28">
        <f t="shared" si="190"/>
        <v>741.69999999999982</v>
      </c>
      <c r="G198" s="28">
        <f t="shared" si="239"/>
        <v>2725.5</v>
      </c>
      <c r="H198" s="28">
        <f t="shared" si="186"/>
        <v>-7234.5000000000009</v>
      </c>
      <c r="I198" s="28">
        <f t="shared" si="187"/>
        <v>32.398590878084789</v>
      </c>
      <c r="J198" s="826">
        <f t="shared" si="227"/>
        <v>6590.7</v>
      </c>
      <c r="K198" s="68">
        <f>U198+BI198</f>
        <v>-3123.5</v>
      </c>
      <c r="L198" s="171">
        <f t="shared" si="210"/>
        <v>52.607462029829911</v>
      </c>
      <c r="M198" s="357">
        <f t="shared" si="230"/>
        <v>10357.5</v>
      </c>
      <c r="N198" s="357">
        <f t="shared" si="233"/>
        <v>10357.5</v>
      </c>
      <c r="O198" s="28">
        <f t="shared" si="228"/>
        <v>3329</v>
      </c>
      <c r="P198" s="28">
        <f t="shared" si="191"/>
        <v>741.69999999999982</v>
      </c>
      <c r="Q198" s="28">
        <f t="shared" si="192"/>
        <v>2587.3000000000002</v>
      </c>
      <c r="R198" s="28">
        <f t="shared" si="200"/>
        <v>-7028.5</v>
      </c>
      <c r="S198" s="28">
        <f t="shared" si="201"/>
        <v>32.140960656529082</v>
      </c>
      <c r="T198" s="818">
        <f t="shared" si="214"/>
        <v>6590.7</v>
      </c>
      <c r="U198" s="93">
        <f t="shared" si="215"/>
        <v>-3261.7</v>
      </c>
      <c r="V198" s="681"/>
      <c r="W198" s="847">
        <v>10357.5</v>
      </c>
      <c r="X198" s="379">
        <v>10357.5</v>
      </c>
      <c r="Y198" s="28">
        <f t="shared" si="241"/>
        <v>5918.5</v>
      </c>
      <c r="Z198" s="544">
        <v>4439</v>
      </c>
      <c r="AA198" s="953">
        <v>3329</v>
      </c>
      <c r="AB198" s="357">
        <f t="shared" si="193"/>
        <v>741.69999999999982</v>
      </c>
      <c r="AC198" s="28">
        <v>2587.3000000000002</v>
      </c>
      <c r="AD198" s="28">
        <f t="shared" si="203"/>
        <v>-7028.5</v>
      </c>
      <c r="AE198" s="28">
        <f t="shared" si="202"/>
        <v>32.140960656529082</v>
      </c>
      <c r="AF198" s="891">
        <v>6590.7</v>
      </c>
      <c r="AG198" s="49">
        <f t="shared" si="217"/>
        <v>-3261.7</v>
      </c>
      <c r="AH198" s="154">
        <f t="shared" si="218"/>
        <v>50.510567921465096</v>
      </c>
      <c r="AI198" s="442"/>
      <c r="AJ198" s="49"/>
      <c r="AK198" s="49"/>
      <c r="AL198" s="49"/>
      <c r="AM198" s="49"/>
      <c r="AN198" s="783"/>
      <c r="AO198" s="49"/>
      <c r="AP198" s="198" t="str">
        <f t="shared" si="208"/>
        <v xml:space="preserve"> </v>
      </c>
      <c r="AQ198" s="169"/>
      <c r="AR198" s="365"/>
      <c r="AS198" s="49"/>
      <c r="AT198" s="49"/>
      <c r="AU198" s="68"/>
      <c r="AV198" s="734"/>
      <c r="AW198" s="49"/>
      <c r="AX198" s="477"/>
      <c r="AY198" s="529">
        <v>344.2</v>
      </c>
      <c r="AZ198" s="379">
        <v>344.2</v>
      </c>
      <c r="BA198" s="379">
        <f t="shared" si="185"/>
        <v>0</v>
      </c>
      <c r="BB198" s="379">
        <v>344.2</v>
      </c>
      <c r="BC198" s="28">
        <v>138.19999999999999</v>
      </c>
      <c r="BD198" s="28">
        <f>BC198-BE198</f>
        <v>0</v>
      </c>
      <c r="BE198" s="28">
        <v>138.19999999999999</v>
      </c>
      <c r="BF198" s="74">
        <f t="shared" si="236"/>
        <v>-206</v>
      </c>
      <c r="BG198" s="28">
        <f t="shared" si="240"/>
        <v>40.151074956420686</v>
      </c>
      <c r="BH198" s="728"/>
      <c r="BI198" s="28">
        <f t="shared" si="229"/>
        <v>138.19999999999999</v>
      </c>
      <c r="BJ198" s="142" t="str">
        <f t="shared" si="182"/>
        <v xml:space="preserve"> </v>
      </c>
      <c r="BK198" s="2"/>
      <c r="BL198" s="809">
        <f t="shared" si="188"/>
        <v>36</v>
      </c>
      <c r="BM198" s="809">
        <f t="shared" si="189"/>
        <v>36</v>
      </c>
      <c r="BN198" s="796">
        <v>36</v>
      </c>
      <c r="BO198" s="799"/>
      <c r="BP198" s="796"/>
      <c r="BQ198" s="799"/>
    </row>
    <row r="199" spans="1:69" ht="21" customHeight="1" x14ac:dyDescent="0.25">
      <c r="A199" s="588" t="s">
        <v>268</v>
      </c>
      <c r="B199" s="618" t="s">
        <v>195</v>
      </c>
      <c r="C199" s="357">
        <f t="shared" si="242"/>
        <v>-2687.9</v>
      </c>
      <c r="D199" s="357">
        <f t="shared" si="237"/>
        <v>-2687.7000000000003</v>
      </c>
      <c r="E199" s="28">
        <f t="shared" si="238"/>
        <v>-2081.1</v>
      </c>
      <c r="F199" s="28">
        <f t="shared" si="190"/>
        <v>-2081.1</v>
      </c>
      <c r="G199" s="28">
        <f t="shared" si="239"/>
        <v>0</v>
      </c>
      <c r="H199" s="28">
        <f t="shared" si="186"/>
        <v>606.60000000000036</v>
      </c>
      <c r="I199" s="28">
        <f t="shared" si="187"/>
        <v>77.430516798749849</v>
      </c>
      <c r="J199" s="819">
        <f t="shared" si="227"/>
        <v>-2057.9</v>
      </c>
      <c r="K199" s="47">
        <f t="shared" si="209"/>
        <v>-23.199999999999818</v>
      </c>
      <c r="L199" s="172">
        <f t="shared" si="210"/>
        <v>101.12736284561932</v>
      </c>
      <c r="M199" s="357">
        <f t="shared" si="230"/>
        <v>-2550.8000000000002</v>
      </c>
      <c r="N199" s="357">
        <f t="shared" si="233"/>
        <v>-2550.8000000000002</v>
      </c>
      <c r="O199" s="28">
        <f t="shared" si="228"/>
        <v>-2050.1</v>
      </c>
      <c r="P199" s="28">
        <f t="shared" si="191"/>
        <v>-2050.1</v>
      </c>
      <c r="Q199" s="28">
        <f t="shared" si="192"/>
        <v>0</v>
      </c>
      <c r="R199" s="28">
        <f t="shared" si="200"/>
        <v>500.70000000000027</v>
      </c>
      <c r="S199" s="28">
        <f t="shared" si="201"/>
        <v>80.370864042653281</v>
      </c>
      <c r="T199" s="818">
        <f t="shared" si="214"/>
        <v>-2029.3</v>
      </c>
      <c r="U199" s="86">
        <f t="shared" si="215"/>
        <v>-20.799999999999955</v>
      </c>
      <c r="V199" s="682">
        <f t="shared" si="216"/>
        <v>101.02498398462522</v>
      </c>
      <c r="W199" s="847">
        <v>-2550.8000000000002</v>
      </c>
      <c r="X199" s="379">
        <v>-2550.8000000000002</v>
      </c>
      <c r="Y199" s="28">
        <f t="shared" si="241"/>
        <v>-2550.8000000000002</v>
      </c>
      <c r="Z199" s="544"/>
      <c r="AA199" s="953">
        <v>-2050.1</v>
      </c>
      <c r="AB199" s="357">
        <f t="shared" si="193"/>
        <v>-2050.1</v>
      </c>
      <c r="AC199" s="28"/>
      <c r="AD199" s="28">
        <f t="shared" si="203"/>
        <v>500.70000000000027</v>
      </c>
      <c r="AE199" s="28">
        <f t="shared" si="202"/>
        <v>80.370864042653281</v>
      </c>
      <c r="AF199" s="891">
        <v>-2029.3</v>
      </c>
      <c r="AG199" s="28">
        <f t="shared" si="217"/>
        <v>-20.799999999999955</v>
      </c>
      <c r="AH199" s="146">
        <f t="shared" si="218"/>
        <v>101.02498398462522</v>
      </c>
      <c r="AI199" s="379"/>
      <c r="AJ199" s="28"/>
      <c r="AK199" s="28"/>
      <c r="AL199" s="28">
        <f t="shared" si="219"/>
        <v>0</v>
      </c>
      <c r="AM199" s="28" t="str">
        <f t="shared" si="220"/>
        <v xml:space="preserve"> </v>
      </c>
      <c r="AN199" s="773"/>
      <c r="AO199" s="28">
        <f t="shared" si="221"/>
        <v>0</v>
      </c>
      <c r="AP199" s="198" t="str">
        <f t="shared" si="208"/>
        <v xml:space="preserve"> </v>
      </c>
      <c r="AQ199" s="145"/>
      <c r="AR199" s="357"/>
      <c r="AS199" s="28"/>
      <c r="AT199" s="28">
        <f t="shared" si="222"/>
        <v>0</v>
      </c>
      <c r="AU199" s="47" t="str">
        <f t="shared" si="211"/>
        <v xml:space="preserve"> </v>
      </c>
      <c r="AV199" s="728"/>
      <c r="AW199" s="28">
        <f t="shared" si="223"/>
        <v>0</v>
      </c>
      <c r="AX199" s="463" t="str">
        <f t="shared" si="212"/>
        <v xml:space="preserve"> </v>
      </c>
      <c r="AY199" s="531">
        <v>-137.1</v>
      </c>
      <c r="AZ199" s="357">
        <v>-136.9</v>
      </c>
      <c r="BA199" s="357">
        <f t="shared" si="185"/>
        <v>-136.9</v>
      </c>
      <c r="BB199" s="357"/>
      <c r="BC199" s="28">
        <v>-31</v>
      </c>
      <c r="BD199" s="28">
        <f t="shared" si="194"/>
        <v>-31</v>
      </c>
      <c r="BE199" s="28"/>
      <c r="BF199" s="74">
        <f t="shared" si="236"/>
        <v>105.9</v>
      </c>
      <c r="BG199" s="28">
        <f t="shared" si="240"/>
        <v>22.644265887509128</v>
      </c>
      <c r="BH199" s="728">
        <v>-28.6</v>
      </c>
      <c r="BI199" s="28">
        <f t="shared" si="229"/>
        <v>-2.3999999999999986</v>
      </c>
      <c r="BJ199" s="142">
        <f>IF(BH199&lt;&gt;0,IF(BC199/BH199*100&lt;0,"&lt;0",IF(BC199/BH199*100&gt;200,"&gt;200",BC199/BH199*100))," ")</f>
        <v>108.3916083916084</v>
      </c>
      <c r="BL199" s="809">
        <f t="shared" si="188"/>
        <v>-79.3</v>
      </c>
      <c r="BM199" s="809">
        <f t="shared" si="189"/>
        <v>-79.3</v>
      </c>
      <c r="BN199" s="799">
        <v>-79.3</v>
      </c>
      <c r="BO199" s="796"/>
      <c r="BP199" s="799"/>
      <c r="BQ199" s="799"/>
    </row>
    <row r="200" spans="1:69" ht="21.75" customHeight="1" x14ac:dyDescent="0.25">
      <c r="A200" s="633" t="s">
        <v>199</v>
      </c>
      <c r="B200" s="634" t="s">
        <v>196</v>
      </c>
      <c r="C200" s="443">
        <f t="shared" si="242"/>
        <v>451.40000000000191</v>
      </c>
      <c r="D200" s="443">
        <f t="shared" si="237"/>
        <v>1507.4900000000032</v>
      </c>
      <c r="E200" s="320">
        <f t="shared" si="238"/>
        <v>-2209.8000000000156</v>
      </c>
      <c r="F200" s="320">
        <f t="shared" si="190"/>
        <v>-1876.3000000000147</v>
      </c>
      <c r="G200" s="320">
        <f t="shared" si="239"/>
        <v>-333.50000000000057</v>
      </c>
      <c r="H200" s="320">
        <f t="shared" si="186"/>
        <v>-3717.2900000000191</v>
      </c>
      <c r="I200" s="320" t="str">
        <f t="shared" si="187"/>
        <v>&lt;0</v>
      </c>
      <c r="J200" s="767">
        <f>J130-J131-J167</f>
        <v>-4002.6000000000031</v>
      </c>
      <c r="K200" s="320">
        <f t="shared" si="209"/>
        <v>1792.7999999999874</v>
      </c>
      <c r="L200" s="321">
        <f t="shared" si="210"/>
        <v>55.209114075851041</v>
      </c>
      <c r="M200" s="443">
        <f t="shared" si="230"/>
        <v>263.19999999999891</v>
      </c>
      <c r="N200" s="443">
        <f t="shared" si="233"/>
        <v>263.20000000000618</v>
      </c>
      <c r="O200" s="320">
        <f t="shared" si="228"/>
        <v>-850.80000000001201</v>
      </c>
      <c r="P200" s="320">
        <f t="shared" si="191"/>
        <v>-658.400000000011</v>
      </c>
      <c r="Q200" s="320">
        <f t="shared" si="192"/>
        <v>-192.40000000000055</v>
      </c>
      <c r="R200" s="320">
        <f t="shared" si="200"/>
        <v>-1114.0000000000182</v>
      </c>
      <c r="S200" s="320" t="str">
        <f t="shared" si="201"/>
        <v>&lt;0</v>
      </c>
      <c r="T200" s="767">
        <f>T130-T131-T167</f>
        <v>-3141.7000000000044</v>
      </c>
      <c r="U200" s="322">
        <f t="shared" si="215"/>
        <v>2290.8999999999924</v>
      </c>
      <c r="V200" s="688">
        <f t="shared" si="216"/>
        <v>27.080879778464233</v>
      </c>
      <c r="W200" s="874">
        <f>W130-W131-W167</f>
        <v>63.19999999999709</v>
      </c>
      <c r="X200" s="918">
        <f>X130-X131-X167</f>
        <v>63.200000000004366</v>
      </c>
      <c r="Y200" s="918">
        <f t="shared" si="241"/>
        <v>-43.699999999995271</v>
      </c>
      <c r="Z200" s="688">
        <f>Z130-Z131-Z167</f>
        <v>106.89999999999964</v>
      </c>
      <c r="AA200" s="977">
        <f>AA130-AA131-AA167</f>
        <v>-407.10000000000673</v>
      </c>
      <c r="AB200" s="443">
        <f>AB130-AB131-AB167</f>
        <v>-214.70000000000573</v>
      </c>
      <c r="AC200" s="443">
        <f>AC130-AC131-AC167</f>
        <v>-192.40000000000055</v>
      </c>
      <c r="AD200" s="320">
        <f t="shared" si="203"/>
        <v>-470.3000000000111</v>
      </c>
      <c r="AE200" s="320" t="str">
        <f t="shared" si="202"/>
        <v>&lt;0</v>
      </c>
      <c r="AF200" s="909">
        <f>AF130-AF131-AF167</f>
        <v>-2833.0000000000055</v>
      </c>
      <c r="AG200" s="320">
        <f t="shared" si="217"/>
        <v>2425.8999999999987</v>
      </c>
      <c r="AH200" s="321">
        <f>IF(AF200&lt;&gt;0,IF(ABS(AA200)/ABS(AF200)*100&gt;200,"&gt;200",ABS(AA200)/ABS(AF200)*100)," ")</f>
        <v>14.369925873632402</v>
      </c>
      <c r="AI200" s="448">
        <f>AI130-AI131-AI167</f>
        <v>0</v>
      </c>
      <c r="AJ200" s="320">
        <f>AJ130-AJ131-AJ167</f>
        <v>0</v>
      </c>
      <c r="AK200" s="320">
        <f>AK130-AK131-AK167</f>
        <v>-675.70000000000437</v>
      </c>
      <c r="AL200" s="320">
        <f t="shared" si="219"/>
        <v>-675.70000000000437</v>
      </c>
      <c r="AM200" s="320" t="str">
        <f t="shared" si="220"/>
        <v xml:space="preserve"> </v>
      </c>
      <c r="AN200" s="790">
        <f>AN130-AN131-AN167</f>
        <v>-408.59999999999854</v>
      </c>
      <c r="AO200" s="320">
        <f t="shared" si="221"/>
        <v>-267.10000000000582</v>
      </c>
      <c r="AP200" s="198">
        <f t="shared" si="208"/>
        <v>165.36955457660468</v>
      </c>
      <c r="AQ200" s="443">
        <f>AQ130-AQ131-AQ167</f>
        <v>200.00000000000182</v>
      </c>
      <c r="AR200" s="443">
        <f>AR130-AR131-AR167</f>
        <v>200.00000000000182</v>
      </c>
      <c r="AS200" s="320">
        <f>AS130-AS131-AS167</f>
        <v>231.99999999999909</v>
      </c>
      <c r="AT200" s="320">
        <f t="shared" si="222"/>
        <v>31.999999999997272</v>
      </c>
      <c r="AU200" s="320">
        <f t="shared" si="211"/>
        <v>115.99999999999848</v>
      </c>
      <c r="AV200" s="767">
        <f>AV130-AV131-AV167</f>
        <v>99.899999999999636</v>
      </c>
      <c r="AW200" s="320">
        <f t="shared" si="223"/>
        <v>132.09999999999945</v>
      </c>
      <c r="AX200" s="483" t="str">
        <f t="shared" si="212"/>
        <v>&gt;200</v>
      </c>
      <c r="AY200" s="319">
        <f>AY130-AY131-AY167</f>
        <v>188.200000000003</v>
      </c>
      <c r="AZ200" s="443">
        <f>AZ130-AZ131-AZ167</f>
        <v>1244.289999999997</v>
      </c>
      <c r="BA200" s="443">
        <f t="shared" si="185"/>
        <v>1230.3899999999971</v>
      </c>
      <c r="BB200" s="443">
        <f>BB130-BB131-BB167</f>
        <v>13.899999999999977</v>
      </c>
      <c r="BC200" s="320">
        <f>BC130-BC131-BC167</f>
        <v>-1359.0000000000036</v>
      </c>
      <c r="BD200" s="320">
        <f t="shared" si="194"/>
        <v>-1217.9000000000037</v>
      </c>
      <c r="BE200" s="320">
        <f>BE130-BE131-BE167</f>
        <v>-141.1</v>
      </c>
      <c r="BF200" s="320">
        <f t="shared" si="236"/>
        <v>-2603.2900000000009</v>
      </c>
      <c r="BG200" s="320">
        <f>IF(AZ200&lt;&gt;0,IF(AZ200&lt;0,-BC200/AZ200*100+100,IF(BC200&lt;0,-BC200/AZ200*100,IF(BC200/AZ200*100&gt;200,"&gt;200",BC200/AZ200*100)))," ")</f>
        <v>109.21891198997074</v>
      </c>
      <c r="BH200" s="741">
        <f>BH130-BH131-BH167</f>
        <v>-860.89999999999895</v>
      </c>
      <c r="BI200" s="76">
        <f t="shared" si="229"/>
        <v>-498.10000000000468</v>
      </c>
      <c r="BJ200" s="142">
        <f>IF(BH200&lt;&gt;0,IF(ABS(BC200)/ABS(BH200)*100&gt;200,"&gt;200",ABS(BC200)/ABS(BH200)*100)," ")</f>
        <v>157.8580555232902</v>
      </c>
      <c r="BL200" s="809">
        <f t="shared" si="188"/>
        <v>-252.79999999999973</v>
      </c>
      <c r="BM200" s="809">
        <f t="shared" si="189"/>
        <v>-67.999999999999716</v>
      </c>
      <c r="BN200" s="799">
        <v>279.70000000000027</v>
      </c>
      <c r="BO200" s="799">
        <v>-381</v>
      </c>
      <c r="BP200" s="799">
        <v>33.300000000000011</v>
      </c>
      <c r="BQ200" s="753">
        <v>-184.8</v>
      </c>
    </row>
    <row r="201" spans="1:69" ht="24" customHeight="1" x14ac:dyDescent="0.25">
      <c r="A201" s="635" t="s">
        <v>200</v>
      </c>
      <c r="B201" s="612" t="s">
        <v>197</v>
      </c>
      <c r="C201" s="444">
        <f t="shared" si="242"/>
        <v>3454.9</v>
      </c>
      <c r="D201" s="444">
        <f t="shared" si="237"/>
        <v>4737.2000000000007</v>
      </c>
      <c r="E201" s="315">
        <f t="shared" si="238"/>
        <v>6455.9</v>
      </c>
      <c r="F201" s="315">
        <f t="shared" si="190"/>
        <v>4837.6999999999989</v>
      </c>
      <c r="G201" s="315">
        <f t="shared" si="239"/>
        <v>1618.2</v>
      </c>
      <c r="H201" s="315">
        <f t="shared" si="186"/>
        <v>1718.6999999999989</v>
      </c>
      <c r="I201" s="315">
        <f t="shared" si="187"/>
        <v>136.28092544118886</v>
      </c>
      <c r="J201" s="830">
        <f>T201+BH201</f>
        <v>4674.2000000000007</v>
      </c>
      <c r="K201" s="323">
        <f t="shared" si="209"/>
        <v>1781.6999999999989</v>
      </c>
      <c r="L201" s="324">
        <f t="shared" si="210"/>
        <v>138.11775277052755</v>
      </c>
      <c r="M201" s="444">
        <f t="shared" si="230"/>
        <v>3261.1</v>
      </c>
      <c r="N201" s="444">
        <f t="shared" si="233"/>
        <v>3263.3</v>
      </c>
      <c r="O201" s="315">
        <f t="shared" si="228"/>
        <v>4860.5999999999995</v>
      </c>
      <c r="P201" s="315">
        <f t="shared" si="191"/>
        <v>3285.0999999999995</v>
      </c>
      <c r="Q201" s="315">
        <f t="shared" si="192"/>
        <v>1575.5</v>
      </c>
      <c r="R201" s="315">
        <f t="shared" si="200"/>
        <v>1597.2999999999993</v>
      </c>
      <c r="S201" s="315">
        <f t="shared" si="201"/>
        <v>148.94738454938249</v>
      </c>
      <c r="T201" s="830">
        <f t="shared" si="214"/>
        <v>3630.1000000000004</v>
      </c>
      <c r="U201" s="325">
        <f t="shared" si="215"/>
        <v>1230.4999999999991</v>
      </c>
      <c r="V201" s="689">
        <f t="shared" si="216"/>
        <v>133.89713781989474</v>
      </c>
      <c r="W201" s="875">
        <v>3061.1</v>
      </c>
      <c r="X201" s="505">
        <v>3063.3</v>
      </c>
      <c r="Y201" s="315">
        <f t="shared" si="241"/>
        <v>2141.4</v>
      </c>
      <c r="Z201" s="947">
        <v>921.9</v>
      </c>
      <c r="AA201" s="978">
        <v>4132.8999999999996</v>
      </c>
      <c r="AB201" s="949">
        <f t="shared" si="193"/>
        <v>2557.3999999999996</v>
      </c>
      <c r="AC201" s="358">
        <v>1575.5</v>
      </c>
      <c r="AD201" s="315">
        <f t="shared" si="203"/>
        <v>1069.5999999999995</v>
      </c>
      <c r="AE201" s="315">
        <f t="shared" si="202"/>
        <v>134.91659321646588</v>
      </c>
      <c r="AF201" s="910">
        <v>2917.4</v>
      </c>
      <c r="AG201" s="315">
        <f t="shared" si="217"/>
        <v>1215.4999999999995</v>
      </c>
      <c r="AH201" s="326">
        <f t="shared" si="218"/>
        <v>141.66381024199629</v>
      </c>
      <c r="AI201" s="505"/>
      <c r="AJ201" s="315"/>
      <c r="AK201" s="358">
        <v>41</v>
      </c>
      <c r="AL201" s="315">
        <f t="shared" si="219"/>
        <v>41</v>
      </c>
      <c r="AM201" s="315" t="str">
        <f t="shared" si="220"/>
        <v xml:space="preserve"> </v>
      </c>
      <c r="AN201" s="791">
        <v>163</v>
      </c>
      <c r="AO201" s="315">
        <f t="shared" si="221"/>
        <v>-122</v>
      </c>
      <c r="AP201" s="198">
        <f t="shared" si="208"/>
        <v>25.153374233128833</v>
      </c>
      <c r="AQ201" s="314">
        <v>200</v>
      </c>
      <c r="AR201" s="444">
        <v>200</v>
      </c>
      <c r="AS201" s="358">
        <v>686.7</v>
      </c>
      <c r="AT201" s="315">
        <f t="shared" si="222"/>
        <v>486.70000000000005</v>
      </c>
      <c r="AU201" s="323" t="str">
        <f t="shared" si="211"/>
        <v>&gt;200</v>
      </c>
      <c r="AV201" s="768">
        <v>549.70000000000005</v>
      </c>
      <c r="AW201" s="315">
        <f t="shared" si="223"/>
        <v>137</v>
      </c>
      <c r="AX201" s="484">
        <f t="shared" si="212"/>
        <v>124.92268510096416</v>
      </c>
      <c r="AY201" s="532">
        <v>193.8</v>
      </c>
      <c r="AZ201" s="444">
        <v>1473.9</v>
      </c>
      <c r="BA201" s="444">
        <f>AZ201-BB201</f>
        <v>1460</v>
      </c>
      <c r="BB201" s="444">
        <v>13.9</v>
      </c>
      <c r="BC201" s="358">
        <v>1595.3</v>
      </c>
      <c r="BD201" s="358">
        <f t="shared" si="194"/>
        <v>1552.6</v>
      </c>
      <c r="BE201" s="358">
        <v>42.7</v>
      </c>
      <c r="BF201" s="323">
        <f t="shared" si="236"/>
        <v>121.39999999999986</v>
      </c>
      <c r="BG201" s="323">
        <f t="shared" si="240"/>
        <v>108.2366510618088</v>
      </c>
      <c r="BH201" s="740">
        <v>1044.0999999999999</v>
      </c>
      <c r="BI201" s="67">
        <f t="shared" si="229"/>
        <v>551.20000000000005</v>
      </c>
      <c r="BJ201" s="142">
        <f>IF(BH201&lt;&gt;0,IF(BC201/BH201*100&lt;0,"&lt;0",IF(BC201/BH201*100&gt;200,"&gt;200",BC201/BH201*100))," ")</f>
        <v>152.79187817258884</v>
      </c>
      <c r="BL201" s="809">
        <f t="shared" si="188"/>
        <v>3116.1</v>
      </c>
      <c r="BM201" s="809">
        <f t="shared" si="189"/>
        <v>2464</v>
      </c>
      <c r="BN201" s="799">
        <v>2280.5</v>
      </c>
      <c r="BO201" s="799">
        <v>30.4</v>
      </c>
      <c r="BP201" s="799">
        <v>153.1</v>
      </c>
      <c r="BQ201" s="753">
        <v>652.1</v>
      </c>
    </row>
    <row r="202" spans="1:69" ht="24" customHeight="1" x14ac:dyDescent="0.25">
      <c r="A202" s="635" t="s">
        <v>342</v>
      </c>
      <c r="B202" s="612" t="s">
        <v>341</v>
      </c>
      <c r="C202" s="444">
        <f t="shared" si="242"/>
        <v>0</v>
      </c>
      <c r="D202" s="444">
        <f t="shared" si="237"/>
        <v>2.2999999999999998</v>
      </c>
      <c r="E202" s="315">
        <f t="shared" si="238"/>
        <v>-1.9</v>
      </c>
      <c r="F202" s="315">
        <f t="shared" si="190"/>
        <v>0.90000000000000013</v>
      </c>
      <c r="G202" s="315">
        <f t="shared" si="239"/>
        <v>-2.8</v>
      </c>
      <c r="H202" s="315">
        <f t="shared" si="186"/>
        <v>-4.1999999999999993</v>
      </c>
      <c r="I202" s="315" t="str">
        <f t="shared" si="187"/>
        <v>&lt;0</v>
      </c>
      <c r="J202" s="830">
        <f>T202+BH202</f>
        <v>-14.7</v>
      </c>
      <c r="K202" s="323">
        <f t="shared" si="209"/>
        <v>12.799999999999999</v>
      </c>
      <c r="L202" s="419">
        <f t="shared" si="210"/>
        <v>12.925170068027212</v>
      </c>
      <c r="M202" s="444">
        <f t="shared" si="230"/>
        <v>0</v>
      </c>
      <c r="N202" s="444">
        <f t="shared" si="233"/>
        <v>0</v>
      </c>
      <c r="O202" s="315">
        <f t="shared" si="228"/>
        <v>-1.7</v>
      </c>
      <c r="P202" s="315">
        <f t="shared" si="191"/>
        <v>-9.9999999999999867E-2</v>
      </c>
      <c r="Q202" s="315">
        <f t="shared" si="192"/>
        <v>-1.6</v>
      </c>
      <c r="R202" s="315">
        <f t="shared" si="200"/>
        <v>-1.7</v>
      </c>
      <c r="S202" s="315" t="str">
        <f t="shared" si="201"/>
        <v xml:space="preserve"> </v>
      </c>
      <c r="T202" s="830">
        <f t="shared" si="214"/>
        <v>-2.2999999999999998</v>
      </c>
      <c r="U202" s="420"/>
      <c r="V202" s="690"/>
      <c r="W202" s="875"/>
      <c r="X202" s="506"/>
      <c r="Y202" s="315">
        <f t="shared" si="241"/>
        <v>0</v>
      </c>
      <c r="Z202" s="947"/>
      <c r="AA202" s="979">
        <v>-1.7</v>
      </c>
      <c r="AB202" s="444">
        <f t="shared" si="193"/>
        <v>-9.9999999999999867E-2</v>
      </c>
      <c r="AC202" s="417">
        <v>-1.6</v>
      </c>
      <c r="AD202" s="315">
        <f t="shared" si="203"/>
        <v>-1.7</v>
      </c>
      <c r="AE202" s="315" t="str">
        <f t="shared" si="202"/>
        <v xml:space="preserve"> </v>
      </c>
      <c r="AF202" s="911">
        <v>-2.2999999999999998</v>
      </c>
      <c r="AG202" s="315">
        <f t="shared" si="217"/>
        <v>0.59999999999999987</v>
      </c>
      <c r="AH202" s="421"/>
      <c r="AI202" s="506"/>
      <c r="AJ202" s="315"/>
      <c r="AK202" s="417"/>
      <c r="AL202" s="417"/>
      <c r="AM202" s="417"/>
      <c r="AN202" s="792"/>
      <c r="AO202" s="417"/>
      <c r="AP202" s="198" t="str">
        <f t="shared" si="208"/>
        <v xml:space="preserve"> </v>
      </c>
      <c r="AQ202" s="314"/>
      <c r="AR202" s="422"/>
      <c r="AS202" s="417"/>
      <c r="AT202" s="417"/>
      <c r="AU202" s="418"/>
      <c r="AV202" s="769"/>
      <c r="AW202" s="417"/>
      <c r="AX202" s="485"/>
      <c r="AY202" s="532"/>
      <c r="AZ202" s="422">
        <v>2.2999999999999998</v>
      </c>
      <c r="BA202" s="444">
        <f>AZ202-BB202</f>
        <v>2.2999999999999998</v>
      </c>
      <c r="BB202" s="422"/>
      <c r="BC202" s="422">
        <v>-0.2</v>
      </c>
      <c r="BD202" s="422">
        <f t="shared" si="194"/>
        <v>1</v>
      </c>
      <c r="BE202" s="417">
        <v>-1.2</v>
      </c>
      <c r="BF202" s="323">
        <f t="shared" si="236"/>
        <v>-2.5</v>
      </c>
      <c r="BG202" s="323" t="str">
        <f t="shared" si="240"/>
        <v>&lt;0</v>
      </c>
      <c r="BH202" s="742">
        <v>-12.4</v>
      </c>
      <c r="BI202" s="654">
        <f t="shared" si="229"/>
        <v>12.200000000000001</v>
      </c>
      <c r="BJ202" s="142">
        <f>IF(BH202&lt;&gt;0,IF(BC202/BH202*100&lt;0,"&lt;0",IF(BC202/BH202*100&gt;200,"&gt;200",BC202/BH202*100))," ")</f>
        <v>1.6129032258064515</v>
      </c>
      <c r="BL202" s="809">
        <f t="shared" si="188"/>
        <v>0</v>
      </c>
      <c r="BM202" s="809">
        <f t="shared" si="189"/>
        <v>0</v>
      </c>
      <c r="BN202" s="799"/>
      <c r="BO202" s="799"/>
      <c r="BP202" s="799"/>
      <c r="BQ202" s="747"/>
    </row>
    <row r="203" spans="1:69" s="3" customFormat="1" ht="24" customHeight="1" thickBot="1" x14ac:dyDescent="0.3">
      <c r="A203" s="636" t="s">
        <v>201</v>
      </c>
      <c r="B203" s="637" t="s">
        <v>198</v>
      </c>
      <c r="C203" s="445">
        <f t="shared" si="242"/>
        <v>-3003.4999999999982</v>
      </c>
      <c r="D203" s="445">
        <f t="shared" si="237"/>
        <v>-3232.009999999997</v>
      </c>
      <c r="E203" s="328">
        <f t="shared" si="238"/>
        <v>-8663.8000000000156</v>
      </c>
      <c r="F203" s="328">
        <f t="shared" si="190"/>
        <v>-6714.9000000000142</v>
      </c>
      <c r="G203" s="328">
        <f t="shared" si="239"/>
        <v>-1948.9000000000005</v>
      </c>
      <c r="H203" s="328">
        <f t="shared" si="186"/>
        <v>-5431.7900000000191</v>
      </c>
      <c r="I203" s="328" t="str">
        <f t="shared" si="187"/>
        <v>&gt;200</v>
      </c>
      <c r="J203" s="831">
        <f>T203+BH203</f>
        <v>-8662.1000000000022</v>
      </c>
      <c r="K203" s="329">
        <f t="shared" si="209"/>
        <v>-1.7000000000134605</v>
      </c>
      <c r="L203" s="330">
        <f t="shared" si="210"/>
        <v>100.01962572586341</v>
      </c>
      <c r="M203" s="445">
        <f t="shared" si="230"/>
        <v>-2997.900000000001</v>
      </c>
      <c r="N203" s="445">
        <f t="shared" si="233"/>
        <v>-3000.099999999994</v>
      </c>
      <c r="O203" s="328">
        <f t="shared" si="228"/>
        <v>-5709.7000000000116</v>
      </c>
      <c r="P203" s="328">
        <f t="shared" si="191"/>
        <v>-3943.4000000000106</v>
      </c>
      <c r="Q203" s="328">
        <f t="shared" si="192"/>
        <v>-1766.3000000000006</v>
      </c>
      <c r="R203" s="328">
        <f t="shared" si="200"/>
        <v>-2709.6000000000176</v>
      </c>
      <c r="S203" s="328">
        <f t="shared" si="201"/>
        <v>190.3169894336863</v>
      </c>
      <c r="T203" s="831">
        <f t="shared" si="214"/>
        <v>-6769.5000000000036</v>
      </c>
      <c r="U203" s="331">
        <f>O203-T203</f>
        <v>1059.799999999992</v>
      </c>
      <c r="V203" s="691">
        <f t="shared" si="216"/>
        <v>84.344486298840522</v>
      </c>
      <c r="W203" s="876">
        <f>W200-W201</f>
        <v>-2997.9000000000028</v>
      </c>
      <c r="X203" s="919">
        <f>X200-X201-X202</f>
        <v>-3000.0999999999958</v>
      </c>
      <c r="Y203" s="315">
        <f t="shared" si="241"/>
        <v>-2185.0999999999954</v>
      </c>
      <c r="Z203" s="948">
        <f>Z200-Z201-Z202</f>
        <v>-815.00000000000034</v>
      </c>
      <c r="AA203" s="980">
        <f>AA200-AA201-AA202</f>
        <v>-4538.3000000000065</v>
      </c>
      <c r="AB203" s="445">
        <f>AB200-AB201-AB202</f>
        <v>-2772.0000000000055</v>
      </c>
      <c r="AC203" s="328">
        <f>AC200-AC201-AC202</f>
        <v>-1766.3000000000006</v>
      </c>
      <c r="AD203" s="328">
        <f t="shared" si="203"/>
        <v>-1538.2000000000107</v>
      </c>
      <c r="AE203" s="328">
        <f t="shared" si="202"/>
        <v>151.27162427919112</v>
      </c>
      <c r="AF203" s="912">
        <f>AF200-AF201-AF202</f>
        <v>-5748.1000000000049</v>
      </c>
      <c r="AG203" s="328">
        <f>AA203-AF203</f>
        <v>1209.7999999999984</v>
      </c>
      <c r="AH203" s="332">
        <f t="shared" si="218"/>
        <v>78.953045354117052</v>
      </c>
      <c r="AI203" s="445">
        <f>AI200-AI201</f>
        <v>0</v>
      </c>
      <c r="AJ203" s="445">
        <f>AJ200-AJ201</f>
        <v>0</v>
      </c>
      <c r="AK203" s="328">
        <f>AK200-AK201-AK202</f>
        <v>-716.70000000000437</v>
      </c>
      <c r="AL203" s="328">
        <f>AK203-AJ203</f>
        <v>-716.70000000000437</v>
      </c>
      <c r="AM203" s="333" t="str">
        <f t="shared" si="220"/>
        <v xml:space="preserve"> </v>
      </c>
      <c r="AN203" s="793">
        <f>AN200-AN201</f>
        <v>-571.59999999999854</v>
      </c>
      <c r="AO203" s="328">
        <f>AK203-AN203</f>
        <v>-145.10000000000582</v>
      </c>
      <c r="AP203" s="198">
        <f t="shared" si="208"/>
        <v>125.38488453464069</v>
      </c>
      <c r="AQ203" s="445">
        <f>AQ200-AQ201</f>
        <v>1.8189894035458565E-12</v>
      </c>
      <c r="AR203" s="445">
        <f>AR200-AR201</f>
        <v>1.8189894035458565E-12</v>
      </c>
      <c r="AS203" s="328">
        <f>AS200-AS201-AS202</f>
        <v>-454.70000000000095</v>
      </c>
      <c r="AT203" s="328">
        <f>AS203-AR203</f>
        <v>-454.70000000000277</v>
      </c>
      <c r="AU203" s="329" t="str">
        <f t="shared" si="211"/>
        <v>&lt;0</v>
      </c>
      <c r="AV203" s="770">
        <f>AV200-AV201</f>
        <v>-449.80000000000041</v>
      </c>
      <c r="AW203" s="328">
        <f>AS203-AV203</f>
        <v>-4.9000000000005457</v>
      </c>
      <c r="AX203" s="486">
        <f t="shared" si="212"/>
        <v>101.08937305469109</v>
      </c>
      <c r="AY203" s="327">
        <f>AY200-AY201</f>
        <v>-5.59999999999701</v>
      </c>
      <c r="AZ203" s="445">
        <f>AZ200-AZ201-AZ202</f>
        <v>-231.91000000000309</v>
      </c>
      <c r="BA203" s="444">
        <f>AZ203-BB203</f>
        <v>-231.91000000000307</v>
      </c>
      <c r="BB203" s="445">
        <f>BB200-BB201-BB202</f>
        <v>-2.3092638912203256E-14</v>
      </c>
      <c r="BC203" s="328">
        <f>BC200-BC201-BC202</f>
        <v>-2954.100000000004</v>
      </c>
      <c r="BD203" s="328">
        <f t="shared" si="194"/>
        <v>-2771.5000000000041</v>
      </c>
      <c r="BE203" s="328">
        <f>BE200-BE201-BE202</f>
        <v>-182.60000000000002</v>
      </c>
      <c r="BF203" s="329">
        <f>BC203-AZ203</f>
        <v>-2722.190000000001</v>
      </c>
      <c r="BG203" s="329" t="str">
        <f t="shared" si="240"/>
        <v>&gt;200</v>
      </c>
      <c r="BH203" s="743">
        <f>BH200-BH201-BH202</f>
        <v>-1892.5999999999988</v>
      </c>
      <c r="BI203" s="179">
        <f t="shared" si="229"/>
        <v>-1061.5000000000052</v>
      </c>
      <c r="BJ203" s="807">
        <f>IF(BH203&lt;&gt;0,IF(BC203/BH203*100&lt;0,"&lt;0",IF(BC203/BH203*100&gt;200,"&gt;200",BC203/BH203*100))," ")</f>
        <v>156.08686463066712</v>
      </c>
      <c r="BK203" s="2"/>
      <c r="BL203" s="809">
        <f t="shared" si="188"/>
        <v>-3368.9</v>
      </c>
      <c r="BM203" s="809">
        <f t="shared" si="189"/>
        <v>-2532</v>
      </c>
      <c r="BN203" s="796">
        <v>-2000.7999999999997</v>
      </c>
      <c r="BO203" s="796">
        <v>-411.4</v>
      </c>
      <c r="BP203" s="796">
        <v>-119.79999999999998</v>
      </c>
      <c r="BQ203" s="750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59" t="s">
        <v>22</v>
      </c>
      <c r="L1" s="1059"/>
    </row>
    <row r="2" spans="1:12" ht="20.25" x14ac:dyDescent="0.25">
      <c r="A2" s="1055" t="s">
        <v>21</v>
      </c>
      <c r="B2" s="1055"/>
      <c r="C2" s="1055"/>
      <c r="D2" s="1055"/>
      <c r="E2" s="1055"/>
      <c r="F2" s="1055"/>
      <c r="G2" s="1055"/>
      <c r="H2" s="1055"/>
      <c r="I2" s="1055"/>
      <c r="J2" s="13"/>
      <c r="K2" s="13"/>
      <c r="L2" s="13"/>
    </row>
    <row r="3" spans="1:12" ht="20.25" x14ac:dyDescent="0.25">
      <c r="A3" s="1055" t="s">
        <v>366</v>
      </c>
      <c r="B3" s="1055"/>
      <c r="C3" s="1055"/>
      <c r="D3" s="1055"/>
      <c r="E3" s="1055"/>
      <c r="F3" s="1055"/>
      <c r="G3" s="1055"/>
      <c r="H3" s="1055"/>
      <c r="I3" s="1055"/>
      <c r="J3" s="13"/>
      <c r="K3" s="13"/>
      <c r="L3" s="13"/>
    </row>
    <row r="4" spans="1:12" ht="18.75" customHeight="1" x14ac:dyDescent="0.25">
      <c r="A4" s="1053" t="str">
        <f>main!A1</f>
        <v>la situația din 30 septembrie 2021</v>
      </c>
      <c r="B4" s="1053"/>
      <c r="C4" s="1053"/>
      <c r="D4" s="1053"/>
      <c r="E4" s="1053"/>
      <c r="F4" s="1053"/>
      <c r="G4" s="1053"/>
      <c r="H4" s="1053"/>
      <c r="I4" s="1053"/>
      <c r="J4" s="12"/>
      <c r="K4" s="12"/>
      <c r="L4" s="12"/>
    </row>
    <row r="5" spans="1:12" ht="15.75" x14ac:dyDescent="0.25">
      <c r="A5" s="1058"/>
      <c r="B5" s="1058"/>
      <c r="C5" s="1058"/>
      <c r="D5" s="1058"/>
      <c r="E5" s="1058"/>
      <c r="F5" s="1058"/>
      <c r="G5" s="1058"/>
      <c r="H5" s="1058"/>
      <c r="I5" s="105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8" t="s">
        <v>29</v>
      </c>
      <c r="B7" s="1060" t="s">
        <v>231</v>
      </c>
      <c r="C7" s="1056" t="s">
        <v>343</v>
      </c>
      <c r="D7" s="1008" t="s">
        <v>23</v>
      </c>
      <c r="E7" s="1008" t="s">
        <v>30</v>
      </c>
      <c r="F7" s="1054" t="s">
        <v>290</v>
      </c>
      <c r="G7" s="1054"/>
      <c r="H7" s="1008" t="s">
        <v>24</v>
      </c>
      <c r="I7" s="1008"/>
      <c r="J7" s="1008" t="s">
        <v>27</v>
      </c>
      <c r="K7" s="1008" t="s">
        <v>28</v>
      </c>
      <c r="L7" s="1008"/>
    </row>
    <row r="8" spans="1:12" ht="25.5" x14ac:dyDescent="0.25">
      <c r="A8" s="1008"/>
      <c r="B8" s="1060"/>
      <c r="C8" s="1057"/>
      <c r="D8" s="1008"/>
      <c r="E8" s="1008"/>
      <c r="F8" s="340" t="s">
        <v>292</v>
      </c>
      <c r="G8" s="340" t="s">
        <v>291</v>
      </c>
      <c r="H8" s="19" t="s">
        <v>278</v>
      </c>
      <c r="I8" s="19" t="s">
        <v>25</v>
      </c>
      <c r="J8" s="1008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62081.5</v>
      </c>
      <c r="E10" s="254">
        <f>main!O9</f>
        <v>49857.3</v>
      </c>
      <c r="F10" s="254">
        <f>main!P9</f>
        <v>49676</v>
      </c>
      <c r="G10" s="254">
        <f>main!Q9</f>
        <v>181.3</v>
      </c>
      <c r="H10" s="254">
        <f>main!R9</f>
        <v>-12224.199999999997</v>
      </c>
      <c r="I10" s="254">
        <f>main!S9</f>
        <v>80.309431956379925</v>
      </c>
      <c r="J10" s="704">
        <f>main!T9</f>
        <v>41394.399999999994</v>
      </c>
      <c r="K10" s="704">
        <f>main!U9</f>
        <v>8462.9000000000087</v>
      </c>
      <c r="L10" s="704">
        <f>main!V9</f>
        <v>120.44455288638079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31948.000000000004</v>
      </c>
      <c r="F11" s="235">
        <f>main!P10</f>
        <v>31948.000000000004</v>
      </c>
      <c r="G11" s="235">
        <f>main!Q10</f>
        <v>0</v>
      </c>
      <c r="H11" s="235">
        <f>main!R10</f>
        <v>-6245.6999999999935</v>
      </c>
      <c r="I11" s="235">
        <f>main!S10</f>
        <v>83.647303089252958</v>
      </c>
      <c r="J11" s="708">
        <f>main!T10</f>
        <v>25556.899999999998</v>
      </c>
      <c r="K11" s="708">
        <f>main!U10</f>
        <v>6391.1000000000058</v>
      </c>
      <c r="L11" s="708">
        <f>main!V10</f>
        <v>125.00733657055436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5507.7</v>
      </c>
      <c r="F12" s="236">
        <f>main!P11</f>
        <v>5507.7</v>
      </c>
      <c r="G12" s="236">
        <f>main!Q11</f>
        <v>0</v>
      </c>
      <c r="H12" s="236">
        <f>main!R11</f>
        <v>-1498.6999999999998</v>
      </c>
      <c r="I12" s="236">
        <f>main!S11</f>
        <v>78.609556976478643</v>
      </c>
      <c r="J12" s="99">
        <f>main!T11</f>
        <v>4688.3</v>
      </c>
      <c r="K12" s="709">
        <f>main!U11</f>
        <v>819.39999999999964</v>
      </c>
      <c r="L12" s="99">
        <f>main!V11</f>
        <v>117.47755049804833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9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1314.7</v>
      </c>
      <c r="F14" s="237">
        <f>main!P13</f>
        <v>1314.7</v>
      </c>
      <c r="G14" s="237">
        <f>main!Q13</f>
        <v>0</v>
      </c>
      <c r="H14" s="237">
        <f>main!R13</f>
        <v>-302</v>
      </c>
      <c r="I14" s="237">
        <f>main!S13</f>
        <v>81.319972784066309</v>
      </c>
      <c r="J14" s="104">
        <f>main!T13</f>
        <v>1038.5</v>
      </c>
      <c r="K14" s="711">
        <f>main!U13</f>
        <v>276.20000000000005</v>
      </c>
      <c r="L14" s="711">
        <f>main!V13</f>
        <v>126.59605199807416</v>
      </c>
    </row>
    <row r="15" spans="1:12" x14ac:dyDescent="0.25">
      <c r="A15" s="102" t="s">
        <v>251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4193</v>
      </c>
      <c r="F15" s="237">
        <f>main!P14</f>
        <v>4193</v>
      </c>
      <c r="G15" s="237">
        <f>main!Q14</f>
        <v>0</v>
      </c>
      <c r="H15" s="237">
        <f>main!R14</f>
        <v>-1196.6999999999998</v>
      </c>
      <c r="I15" s="237">
        <f>main!S14</f>
        <v>77.796537840696146</v>
      </c>
      <c r="J15" s="104">
        <f>main!T14</f>
        <v>3649.8</v>
      </c>
      <c r="K15" s="711">
        <f>main!U14</f>
        <v>543.19999999999982</v>
      </c>
      <c r="L15" s="711">
        <f>main!V14</f>
        <v>114.88300728807057</v>
      </c>
    </row>
    <row r="16" spans="1:12" x14ac:dyDescent="0.25">
      <c r="A16" s="40" t="s">
        <v>357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10.4</v>
      </c>
      <c r="F16" s="236">
        <f>main!P15</f>
        <v>10.4</v>
      </c>
      <c r="G16" s="236">
        <f>main!Q15</f>
        <v>0</v>
      </c>
      <c r="H16" s="236">
        <f>main!R15</f>
        <v>-33.6</v>
      </c>
      <c r="I16" s="236">
        <f>main!S15</f>
        <v>23.636363636363637</v>
      </c>
      <c r="J16" s="99">
        <f>main!T15</f>
        <v>8.6</v>
      </c>
      <c r="K16" s="709">
        <f>main!U15</f>
        <v>1.8000000000000007</v>
      </c>
      <c r="L16" s="711">
        <f>main!V15</f>
        <v>120.93023255813955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9">
        <f>main!U16</f>
        <v>0</v>
      </c>
      <c r="L17" s="711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9">
        <f>main!U17</f>
        <v>0</v>
      </c>
      <c r="L18" s="711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9">
        <f>main!U18</f>
        <v>0</v>
      </c>
      <c r="L19" s="711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0.6</v>
      </c>
      <c r="F20" s="237">
        <f>main!P19</f>
        <v>0.6</v>
      </c>
      <c r="G20" s="237">
        <f>main!Q19</f>
        <v>0</v>
      </c>
      <c r="H20" s="237">
        <f>main!R19</f>
        <v>-2.4</v>
      </c>
      <c r="I20" s="237">
        <f>main!S19</f>
        <v>20</v>
      </c>
      <c r="J20" s="104">
        <f>main!T19</f>
        <v>0.1</v>
      </c>
      <c r="K20" s="711">
        <f>main!U19</f>
        <v>0.5</v>
      </c>
      <c r="L20" s="711" t="str">
        <f>main!V19</f>
        <v>&gt;200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9.8000000000000007</v>
      </c>
      <c r="F21" s="237">
        <f>main!P20</f>
        <v>9.8000000000000007</v>
      </c>
      <c r="G21" s="237">
        <f>main!Q20</f>
        <v>0</v>
      </c>
      <c r="H21" s="237">
        <f>main!R20</f>
        <v>-31.2</v>
      </c>
      <c r="I21" s="237">
        <f>main!S20</f>
        <v>23.902439024390247</v>
      </c>
      <c r="J21" s="104">
        <f>main!T20</f>
        <v>8.5</v>
      </c>
      <c r="K21" s="711">
        <f>main!U20</f>
        <v>1.3000000000000007</v>
      </c>
      <c r="L21" s="711">
        <f>main!V20</f>
        <v>115.29411764705884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24814.200000000004</v>
      </c>
      <c r="F22" s="236">
        <f>main!P21</f>
        <v>24814.200000000004</v>
      </c>
      <c r="G22" s="236">
        <f>main!Q21</f>
        <v>0</v>
      </c>
      <c r="H22" s="236">
        <f>main!R21</f>
        <v>-4294.5999999999949</v>
      </c>
      <c r="I22" s="236">
        <f>main!S21</f>
        <v>85.246385972626854</v>
      </c>
      <c r="J22" s="99">
        <f>main!T21</f>
        <v>19633.199999999997</v>
      </c>
      <c r="K22" s="709">
        <f>main!U21</f>
        <v>5181.0000000000073</v>
      </c>
      <c r="L22" s="711">
        <f>main!V21</f>
        <v>126.38897377910889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3"/>
      <c r="L23" s="711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18292.3</v>
      </c>
      <c r="F24" s="238">
        <f>main!P23</f>
        <v>18292.3</v>
      </c>
      <c r="G24" s="238">
        <f>main!Q23</f>
        <v>0</v>
      </c>
      <c r="H24" s="238">
        <f>main!R23</f>
        <v>-2393.7999999999993</v>
      </c>
      <c r="I24" s="238">
        <f>main!S23</f>
        <v>88.42797820758868</v>
      </c>
      <c r="J24" s="137">
        <f>main!T23</f>
        <v>14039</v>
      </c>
      <c r="K24" s="137">
        <f>main!U23</f>
        <v>4253.2999999999993</v>
      </c>
      <c r="L24" s="706">
        <f>main!V23</f>
        <v>130.29631740152433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9"/>
      <c r="K25" s="709"/>
      <c r="L25" s="711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6460.5</v>
      </c>
      <c r="F26" s="239">
        <f>main!P25</f>
        <v>6460.5</v>
      </c>
      <c r="G26" s="239">
        <f>main!Q25</f>
        <v>0</v>
      </c>
      <c r="H26" s="239">
        <f>main!R25</f>
        <v>-1454.6000000000004</v>
      </c>
      <c r="I26" s="239">
        <f>main!S25</f>
        <v>81.622468446387288</v>
      </c>
      <c r="J26" s="712">
        <f>main!T25</f>
        <v>5530.5</v>
      </c>
      <c r="K26" s="712">
        <f>main!U25</f>
        <v>930</v>
      </c>
      <c r="L26" s="711">
        <f>main!V25</f>
        <v>116.81583943585572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13876.7</v>
      </c>
      <c r="F27" s="239">
        <f>main!P26</f>
        <v>13876.7</v>
      </c>
      <c r="G27" s="239">
        <f>main!Q26</f>
        <v>0</v>
      </c>
      <c r="H27" s="239">
        <f>main!R26</f>
        <v>-2530.2999999999993</v>
      </c>
      <c r="I27" s="239">
        <f>main!S26</f>
        <v>84.577924056805031</v>
      </c>
      <c r="J27" s="712">
        <f>main!T26</f>
        <v>10578.3</v>
      </c>
      <c r="K27" s="712">
        <f>main!U26</f>
        <v>3298.4000000000015</v>
      </c>
      <c r="L27" s="711">
        <f>main!V26</f>
        <v>131.18081355227213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-2044.9</v>
      </c>
      <c r="F28" s="239">
        <f>main!P27</f>
        <v>-2044.9</v>
      </c>
      <c r="G28" s="239">
        <f>main!Q27</f>
        <v>0</v>
      </c>
      <c r="H28" s="239">
        <f>main!R27</f>
        <v>1591.1</v>
      </c>
      <c r="I28" s="239">
        <f>main!S27</f>
        <v>56.24037403740374</v>
      </c>
      <c r="J28" s="712">
        <f>main!T27</f>
        <v>-2069.8000000000002</v>
      </c>
      <c r="K28" s="712">
        <f>main!U27</f>
        <v>24.900000000000091</v>
      </c>
      <c r="L28" s="711">
        <f>main!V27</f>
        <v>98.796985215962891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5378.1</v>
      </c>
      <c r="F29" s="238">
        <f>main!P28</f>
        <v>5378.1</v>
      </c>
      <c r="G29" s="238">
        <f>main!Q28</f>
        <v>0</v>
      </c>
      <c r="H29" s="238">
        <f>main!R28</f>
        <v>-1661.3999999999996</v>
      </c>
      <c r="I29" s="238">
        <f>main!S28</f>
        <v>76.39889196675901</v>
      </c>
      <c r="J29" s="137">
        <f>main!T28</f>
        <v>4565</v>
      </c>
      <c r="K29" s="137">
        <f>main!U28</f>
        <v>813.10000000000036</v>
      </c>
      <c r="L29" s="706">
        <f>main!V28</f>
        <v>117.81161007667033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9">
        <f>main!T29</f>
        <v>0</v>
      </c>
      <c r="K30" s="707"/>
      <c r="L30" s="707"/>
    </row>
    <row r="31" spans="1:12" ht="17.25" customHeight="1" x14ac:dyDescent="0.25">
      <c r="A31" s="31" t="s">
        <v>275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653.1</v>
      </c>
      <c r="F31" s="239">
        <f>main!P30</f>
        <v>653.1</v>
      </c>
      <c r="G31" s="239">
        <f>main!Q30</f>
        <v>0</v>
      </c>
      <c r="H31" s="239">
        <f>main!R30</f>
        <v>44.800000000000068</v>
      </c>
      <c r="I31" s="239">
        <f>main!S30</f>
        <v>107.36478711162256</v>
      </c>
      <c r="J31" s="712">
        <f>main!T30</f>
        <v>402.8</v>
      </c>
      <c r="K31" s="712">
        <f>main!U30</f>
        <v>250.3</v>
      </c>
      <c r="L31" s="711">
        <f>main!V30</f>
        <v>162.14001986097318</v>
      </c>
    </row>
    <row r="32" spans="1:12" ht="16.5" customHeight="1" x14ac:dyDescent="0.25">
      <c r="A32" s="31" t="s">
        <v>276</v>
      </c>
      <c r="B32" s="22"/>
      <c r="C32" s="244">
        <f>main!M31</f>
        <v>6446.2</v>
      </c>
      <c r="D32" s="244">
        <f>main!N31</f>
        <v>6461.2</v>
      </c>
      <c r="E32" s="239">
        <f>main!O31</f>
        <v>4751.3999999999996</v>
      </c>
      <c r="F32" s="239">
        <f>main!P31</f>
        <v>4751.3999999999996</v>
      </c>
      <c r="G32" s="239">
        <f>main!Q31</f>
        <v>0</v>
      </c>
      <c r="H32" s="239">
        <f>main!R31</f>
        <v>-1709.8000000000002</v>
      </c>
      <c r="I32" s="239">
        <f>main!S31</f>
        <v>73.537423388844175</v>
      </c>
      <c r="J32" s="712">
        <f>main!T31</f>
        <v>4167.5</v>
      </c>
      <c r="K32" s="712">
        <f>main!U31</f>
        <v>583.89999999999964</v>
      </c>
      <c r="L32" s="711">
        <f>main!V31</f>
        <v>114.01079784043191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2">
        <f>main!T32</f>
        <v>22</v>
      </c>
      <c r="K33" s="712"/>
      <c r="L33" s="711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2">
        <f>main!T33</f>
        <v>88</v>
      </c>
      <c r="K34" s="712"/>
      <c r="L34" s="711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2">
        <f>main!T34</f>
        <v>34.4</v>
      </c>
      <c r="K35" s="712"/>
      <c r="L35" s="711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2">
        <f>main!T35</f>
        <v>91.1</v>
      </c>
      <c r="K36" s="712"/>
      <c r="L36" s="711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2">
        <f>main!T36</f>
        <v>12.6</v>
      </c>
      <c r="K37" s="712"/>
      <c r="L37" s="711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2">
        <f>main!T37</f>
        <v>0.7</v>
      </c>
      <c r="K38" s="712"/>
      <c r="L38" s="711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2">
        <f>main!T38</f>
        <v>1.6</v>
      </c>
      <c r="K39" s="712"/>
      <c r="L39" s="711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-30</v>
      </c>
      <c r="E40" s="244">
        <f>main!O39</f>
        <v>-26.4</v>
      </c>
      <c r="F40" s="244">
        <f>main!P39</f>
        <v>-26.4</v>
      </c>
      <c r="G40" s="244">
        <f>main!Q39</f>
        <v>0</v>
      </c>
      <c r="H40" s="244">
        <f>main!R39</f>
        <v>3.6000000000000014</v>
      </c>
      <c r="I40" s="244">
        <f>main!S39</f>
        <v>88</v>
      </c>
      <c r="J40" s="712">
        <f>main!T39</f>
        <v>-5.3</v>
      </c>
      <c r="K40" s="711">
        <f>main!U39</f>
        <v>-21.099999999999998</v>
      </c>
      <c r="L40" s="711" t="str">
        <f>main!V39</f>
        <v>&gt;200</v>
      </c>
    </row>
    <row r="41" spans="1:12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6.2</v>
      </c>
      <c r="F41" s="238">
        <f>main!P40</f>
        <v>6.2</v>
      </c>
      <c r="G41" s="238">
        <f>main!Q40</f>
        <v>0</v>
      </c>
      <c r="H41" s="238">
        <f>main!R40</f>
        <v>-1.9999999999999991</v>
      </c>
      <c r="I41" s="238">
        <f>main!S40</f>
        <v>75.609756097560989</v>
      </c>
      <c r="J41" s="706">
        <f>main!T40</f>
        <v>3.6</v>
      </c>
      <c r="K41" s="137">
        <f>main!U40</f>
        <v>2.6</v>
      </c>
      <c r="L41" s="137">
        <f>main!V40</f>
        <v>172.22222222222223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352.4</v>
      </c>
      <c r="F42" s="238">
        <f>main!P41</f>
        <v>352.4</v>
      </c>
      <c r="G42" s="238">
        <f>main!Q41</f>
        <v>0</v>
      </c>
      <c r="H42" s="238">
        <f>main!R41</f>
        <v>-63.900000000000034</v>
      </c>
      <c r="I42" s="238">
        <f>main!S41</f>
        <v>84.650492433341327</v>
      </c>
      <c r="J42" s="706">
        <f>main!T41</f>
        <v>300.8</v>
      </c>
      <c r="K42" s="137">
        <f>main!U41</f>
        <v>51.599999999999966</v>
      </c>
      <c r="L42" s="137">
        <f>main!V41</f>
        <v>117.15425531914892</v>
      </c>
    </row>
    <row r="43" spans="1:12" x14ac:dyDescent="0.25">
      <c r="A43" s="182" t="s">
        <v>247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785.2</v>
      </c>
      <c r="F43" s="238">
        <f>main!P42</f>
        <v>785.2</v>
      </c>
      <c r="G43" s="238">
        <f>main!Q42</f>
        <v>0</v>
      </c>
      <c r="H43" s="238">
        <f>main!R42</f>
        <v>-173.5</v>
      </c>
      <c r="I43" s="238">
        <f>main!S42</f>
        <v>81.902576405549183</v>
      </c>
      <c r="J43" s="706">
        <f>main!T42</f>
        <v>724.8</v>
      </c>
      <c r="K43" s="137">
        <f>main!U42</f>
        <v>60.400000000000091</v>
      </c>
      <c r="L43" s="137">
        <f>main!V42</f>
        <v>108.33333333333334</v>
      </c>
    </row>
    <row r="44" spans="1:12" x14ac:dyDescent="0.25">
      <c r="A44" s="46" t="s">
        <v>272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1615.7</v>
      </c>
      <c r="F44" s="245">
        <f>main!P43</f>
        <v>1615.7</v>
      </c>
      <c r="G44" s="245">
        <f>main!Q43</f>
        <v>0</v>
      </c>
      <c r="H44" s="245">
        <f>main!R43</f>
        <v>-418.79999999999995</v>
      </c>
      <c r="I44" s="245">
        <f>main!S43</f>
        <v>79.415089702629643</v>
      </c>
      <c r="J44" s="709">
        <f>main!T43</f>
        <v>1226.8</v>
      </c>
      <c r="K44" s="709">
        <f>main!U43</f>
        <v>388.90000000000009</v>
      </c>
      <c r="L44" s="709">
        <f>main!V43</f>
        <v>131.70035865666776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9">
        <f>main!T44</f>
        <v>0</v>
      </c>
      <c r="K45" s="709">
        <f>main!U44</f>
        <v>0</v>
      </c>
      <c r="L45" s="709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1102.7</v>
      </c>
      <c r="F46" s="246">
        <f>main!P45</f>
        <v>1102.7</v>
      </c>
      <c r="G46" s="246">
        <f>main!Q45</f>
        <v>0</v>
      </c>
      <c r="H46" s="246">
        <f>main!R45</f>
        <v>-280</v>
      </c>
      <c r="I46" s="246">
        <f>main!S45</f>
        <v>79.749764952628908</v>
      </c>
      <c r="J46" s="711">
        <f>main!T45</f>
        <v>841</v>
      </c>
      <c r="K46" s="711">
        <f>main!U45</f>
        <v>261.70000000000005</v>
      </c>
      <c r="L46" s="711">
        <f>main!V45</f>
        <v>131.11771700356718</v>
      </c>
    </row>
    <row r="47" spans="1:12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513</v>
      </c>
      <c r="F47" s="246">
        <f>main!P46</f>
        <v>513</v>
      </c>
      <c r="G47" s="246">
        <f>main!Q46</f>
        <v>0</v>
      </c>
      <c r="H47" s="246">
        <f>main!R46</f>
        <v>-138.79999999999995</v>
      </c>
      <c r="I47" s="246">
        <f>main!S46</f>
        <v>78.705124271248849</v>
      </c>
      <c r="J47" s="711">
        <f>main!T46</f>
        <v>385.8</v>
      </c>
      <c r="K47" s="711">
        <f>main!U46</f>
        <v>127.19999999999999</v>
      </c>
      <c r="L47" s="711">
        <f>main!V46</f>
        <v>132.97045101088648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15816.1</v>
      </c>
      <c r="F48" s="235">
        <f>main!P47</f>
        <v>15816.1</v>
      </c>
      <c r="G48" s="235">
        <f>main!Q47</f>
        <v>0</v>
      </c>
      <c r="H48" s="235">
        <f>main!R47</f>
        <v>-4469.3999999999996</v>
      </c>
      <c r="I48" s="235">
        <f>main!S47</f>
        <v>77.967513741342344</v>
      </c>
      <c r="J48" s="708">
        <f>main!T47</f>
        <v>13718</v>
      </c>
      <c r="K48" s="708">
        <f>main!U47</f>
        <v>2098.1000000000004</v>
      </c>
      <c r="L48" s="708">
        <f>main!V47</f>
        <v>115.29450357194926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11735.5</v>
      </c>
      <c r="F49" s="236">
        <f>main!P48</f>
        <v>11735.5</v>
      </c>
      <c r="G49" s="236">
        <f>main!Q48</f>
        <v>0</v>
      </c>
      <c r="H49" s="236">
        <f>main!R48</f>
        <v>-3344.6000000000004</v>
      </c>
      <c r="I49" s="236">
        <f>main!S48</f>
        <v>77.82110198208234</v>
      </c>
      <c r="J49" s="709">
        <f>main!T48</f>
        <v>10167.4</v>
      </c>
      <c r="K49" s="712">
        <f>main!U48</f>
        <v>1568.1000000000004</v>
      </c>
      <c r="L49" s="709">
        <f>main!V48</f>
        <v>115.42282196038317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4080.6</v>
      </c>
      <c r="F50" s="236">
        <f>main!P49</f>
        <v>4080.6</v>
      </c>
      <c r="G50" s="236">
        <f>main!Q49</f>
        <v>0</v>
      </c>
      <c r="H50" s="236">
        <f>main!R49</f>
        <v>-1124.7999999999997</v>
      </c>
      <c r="I50" s="236">
        <f>main!S49</f>
        <v>78.391670188650252</v>
      </c>
      <c r="J50" s="709">
        <f>main!T49</f>
        <v>3550.6</v>
      </c>
      <c r="K50" s="712">
        <f>main!U49</f>
        <v>530</v>
      </c>
      <c r="L50" s="709">
        <f>main!V49</f>
        <v>114.9270545823241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1122.6000000000001</v>
      </c>
      <c r="E51" s="235">
        <f>main!O50</f>
        <v>231.20000000000002</v>
      </c>
      <c r="F51" s="235">
        <f>main!P50</f>
        <v>60.700000000000017</v>
      </c>
      <c r="G51" s="235">
        <f>main!Q50</f>
        <v>170.5</v>
      </c>
      <c r="H51" s="235">
        <f>main!R50</f>
        <v>-891.40000000000009</v>
      </c>
      <c r="I51" s="235">
        <f>main!S50</f>
        <v>20.59504721182968</v>
      </c>
      <c r="J51" s="708">
        <f>main!T50</f>
        <v>326.60000000000002</v>
      </c>
      <c r="K51" s="708">
        <f>main!U50</f>
        <v>-95.4</v>
      </c>
      <c r="L51" s="708">
        <f>main!V50</f>
        <v>70.789957134109002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0.9</v>
      </c>
      <c r="F52" s="236">
        <f>main!P51</f>
        <v>0</v>
      </c>
      <c r="G52" s="236">
        <f>main!Q51</f>
        <v>0.9</v>
      </c>
      <c r="H52" s="236">
        <f>main!R51</f>
        <v>-91.8</v>
      </c>
      <c r="I52" s="236">
        <f>main!S51</f>
        <v>0.97087378640776689</v>
      </c>
      <c r="J52" s="709">
        <f>main!T51</f>
        <v>1.5</v>
      </c>
      <c r="K52" s="709">
        <f>main!U51</f>
        <v>-0.6</v>
      </c>
      <c r="L52" s="709">
        <f>main!V51</f>
        <v>60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1029.9000000000001</v>
      </c>
      <c r="E53" s="236">
        <f>main!O52</f>
        <v>230.3</v>
      </c>
      <c r="F53" s="236">
        <f>main!P52</f>
        <v>60.700000000000017</v>
      </c>
      <c r="G53" s="236">
        <f>main!Q52</f>
        <v>169.6</v>
      </c>
      <c r="H53" s="236">
        <f>main!R52</f>
        <v>-799.60000000000014</v>
      </c>
      <c r="I53" s="236">
        <f>main!S52</f>
        <v>22.361394310127196</v>
      </c>
      <c r="J53" s="709">
        <f>main!T52</f>
        <v>325.10000000000002</v>
      </c>
      <c r="K53" s="709">
        <f>main!U52</f>
        <v>-94.800000000000011</v>
      </c>
      <c r="L53" s="709">
        <f>main!V52</f>
        <v>70.839741617963696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2467.9</v>
      </c>
      <c r="E54" s="235">
        <f>main!O53</f>
        <v>1855.1000000000001</v>
      </c>
      <c r="F54" s="235">
        <f>main!P53</f>
        <v>1851.2</v>
      </c>
      <c r="G54" s="235">
        <f>main!Q53</f>
        <v>3.9</v>
      </c>
      <c r="H54" s="235">
        <f>main!R53</f>
        <v>-612.79999999999995</v>
      </c>
      <c r="I54" s="235">
        <f>main!S53</f>
        <v>75.16917217067143</v>
      </c>
      <c r="J54" s="708">
        <f>main!T53</f>
        <v>1788.1000000000001</v>
      </c>
      <c r="K54" s="708">
        <f>main!U53</f>
        <v>67</v>
      </c>
      <c r="L54" s="708">
        <f>main!V53</f>
        <v>103.74699401599463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210.60000000000002</v>
      </c>
      <c r="F55" s="236">
        <f>main!P54</f>
        <v>210.60000000000002</v>
      </c>
      <c r="G55" s="236">
        <f>main!Q54</f>
        <v>0</v>
      </c>
      <c r="H55" s="236">
        <f>main!R54</f>
        <v>-381.70000000000005</v>
      </c>
      <c r="I55" s="236">
        <f>main!S54</f>
        <v>35.556305926050982</v>
      </c>
      <c r="J55" s="709">
        <f>main!T54</f>
        <v>518.70000000000016</v>
      </c>
      <c r="K55" s="714">
        <f>main!U54</f>
        <v>-308.10000000000014</v>
      </c>
      <c r="L55" s="709">
        <f>main!V54</f>
        <v>40.60150375939849</v>
      </c>
    </row>
    <row r="56" spans="1:12" x14ac:dyDescent="0.25">
      <c r="A56" s="109" t="s">
        <v>260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90.3</v>
      </c>
      <c r="F56" s="237">
        <f>main!P56</f>
        <v>90.3</v>
      </c>
      <c r="G56" s="237">
        <f>main!Q56</f>
        <v>0</v>
      </c>
      <c r="H56" s="237">
        <f>main!R56</f>
        <v>-26.900000000000006</v>
      </c>
      <c r="I56" s="237">
        <f>main!S56</f>
        <v>77.047781569965863</v>
      </c>
      <c r="J56" s="711">
        <f>main!T56</f>
        <v>87.5</v>
      </c>
      <c r="K56" s="711">
        <f>main!U56</f>
        <v>2.7999999999999972</v>
      </c>
      <c r="L56" s="711">
        <f>main!V56</f>
        <v>103.2</v>
      </c>
    </row>
    <row r="57" spans="1:12" ht="25.5" x14ac:dyDescent="0.25">
      <c r="A57" s="109" t="s">
        <v>354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2.6</v>
      </c>
      <c r="F57" s="237">
        <f>main!P57</f>
        <v>2.6</v>
      </c>
      <c r="G57" s="237">
        <f>main!Q57</f>
        <v>0</v>
      </c>
      <c r="H57" s="237">
        <f>main!R57</f>
        <v>-2.4999999999999996</v>
      </c>
      <c r="I57" s="237">
        <f>main!S57</f>
        <v>50.980392156862756</v>
      </c>
      <c r="J57" s="711">
        <f>main!T57</f>
        <v>3.1</v>
      </c>
      <c r="K57" s="711">
        <f>main!U57</f>
        <v>-0.5</v>
      </c>
      <c r="L57" s="711">
        <f>main!V57</f>
        <v>83.870967741935488</v>
      </c>
    </row>
    <row r="58" spans="1:12" x14ac:dyDescent="0.25">
      <c r="A58" s="109" t="s">
        <v>261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101.5</v>
      </c>
      <c r="F58" s="237">
        <f>main!P58</f>
        <v>101.5</v>
      </c>
      <c r="G58" s="237">
        <f>main!Q58</f>
        <v>0</v>
      </c>
      <c r="H58" s="237">
        <f>main!R58</f>
        <v>-357.6</v>
      </c>
      <c r="I58" s="237">
        <f>main!S58</f>
        <v>22.108473099542582</v>
      </c>
      <c r="J58" s="711">
        <f>main!T58</f>
        <v>413.1</v>
      </c>
      <c r="K58" s="711">
        <f>main!U58</f>
        <v>-311.60000000000002</v>
      </c>
      <c r="L58" s="711">
        <f>main!V58</f>
        <v>24.57032195594287</v>
      </c>
    </row>
    <row r="59" spans="1:12" x14ac:dyDescent="0.25">
      <c r="A59" s="109" t="s">
        <v>287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18.8</v>
      </c>
      <c r="F59" s="237">
        <f>main!P59</f>
        <v>18.8</v>
      </c>
      <c r="G59" s="237">
        <f>main!Q59</f>
        <v>0</v>
      </c>
      <c r="H59" s="237">
        <f>main!R59</f>
        <v>2.8000000000000007</v>
      </c>
      <c r="I59" s="237">
        <f>main!S59</f>
        <v>117.5</v>
      </c>
      <c r="J59" s="711">
        <f>main!T59</f>
        <v>18.100000000000001</v>
      </c>
      <c r="K59" s="711">
        <f>main!U59</f>
        <v>0.69999999999999929</v>
      </c>
      <c r="L59" s="709">
        <f>main!V59</f>
        <v>103.86740331491713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883.6</v>
      </c>
      <c r="F60" s="236">
        <f>main!P60</f>
        <v>883.6</v>
      </c>
      <c r="G60" s="236">
        <f>main!Q60</f>
        <v>0</v>
      </c>
      <c r="H60" s="236">
        <f>main!R60</f>
        <v>-184.69999999999993</v>
      </c>
      <c r="I60" s="236">
        <f>main!S60</f>
        <v>82.7108490124497</v>
      </c>
      <c r="J60" s="709">
        <f>main!T60</f>
        <v>704.2</v>
      </c>
      <c r="K60" s="714">
        <f>main!U60</f>
        <v>179.39999999999998</v>
      </c>
      <c r="L60" s="709">
        <f>main!V60</f>
        <v>125.47571712581653</v>
      </c>
    </row>
    <row r="61" spans="1:12" x14ac:dyDescent="0.25">
      <c r="A61" s="109" t="s">
        <v>262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297</v>
      </c>
      <c r="F61" s="237">
        <f>main!P62</f>
        <v>297</v>
      </c>
      <c r="G61" s="237">
        <f>main!Q62</f>
        <v>0</v>
      </c>
      <c r="H61" s="237">
        <f>main!R62</f>
        <v>-25.699999999999989</v>
      </c>
      <c r="I61" s="237">
        <f>main!S62</f>
        <v>92.035946699721109</v>
      </c>
      <c r="J61" s="711">
        <f>main!T62</f>
        <v>233.5</v>
      </c>
      <c r="K61" s="711">
        <f>main!U62</f>
        <v>63.5</v>
      </c>
      <c r="L61" s="711">
        <f>main!V62</f>
        <v>127.19486081370451</v>
      </c>
    </row>
    <row r="62" spans="1:12" ht="25.5" x14ac:dyDescent="0.25">
      <c r="A62" s="109" t="s">
        <v>263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586.6</v>
      </c>
      <c r="F62" s="237">
        <f>main!P63</f>
        <v>586.6</v>
      </c>
      <c r="G62" s="237">
        <f>main!Q63</f>
        <v>0</v>
      </c>
      <c r="H62" s="237">
        <f>main!R63</f>
        <v>-159</v>
      </c>
      <c r="I62" s="237">
        <f>main!S63</f>
        <v>78.674892703862668</v>
      </c>
      <c r="J62" s="711">
        <f>main!T63</f>
        <v>470.7</v>
      </c>
      <c r="K62" s="711">
        <f>main!U63</f>
        <v>115.90000000000003</v>
      </c>
      <c r="L62" s="711">
        <f>main!V63</f>
        <v>124.62290206076059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290.89999999999998</v>
      </c>
      <c r="F63" s="236">
        <f>main!P64</f>
        <v>290.89999999999998</v>
      </c>
      <c r="G63" s="236">
        <f>main!Q64</f>
        <v>0</v>
      </c>
      <c r="H63" s="236">
        <f>main!R64</f>
        <v>-12.300000000000011</v>
      </c>
      <c r="I63" s="236">
        <f>main!S64</f>
        <v>95.943271767810018</v>
      </c>
      <c r="J63" s="709">
        <f>main!T64</f>
        <v>204.3</v>
      </c>
      <c r="K63" s="709">
        <f>main!U64</f>
        <v>86.599999999999966</v>
      </c>
      <c r="L63" s="709">
        <f>main!V64</f>
        <v>142.38864415075867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14.8</v>
      </c>
      <c r="E64" s="236">
        <f>main!O65</f>
        <v>13.9</v>
      </c>
      <c r="F64" s="236">
        <f>main!P65</f>
        <v>13.9</v>
      </c>
      <c r="G64" s="236">
        <f>main!Q65</f>
        <v>0</v>
      </c>
      <c r="H64" s="236">
        <f>main!R65</f>
        <v>-0.90000000000000036</v>
      </c>
      <c r="I64" s="236">
        <f>main!S65</f>
        <v>93.918918918918919</v>
      </c>
      <c r="J64" s="709">
        <f>main!T65</f>
        <v>41</v>
      </c>
      <c r="K64" s="709">
        <f>main!U65</f>
        <v>-27.1</v>
      </c>
      <c r="L64" s="709">
        <f>main!V65</f>
        <v>33.902439024390247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456.1</v>
      </c>
      <c r="F65" s="236">
        <f>main!P66</f>
        <v>452.2</v>
      </c>
      <c r="G65" s="236">
        <f>main!Q66</f>
        <v>3.9</v>
      </c>
      <c r="H65" s="236">
        <f>main!R66</f>
        <v>-33.199999999999932</v>
      </c>
      <c r="I65" s="236">
        <f>main!S66</f>
        <v>93.214796648273051</v>
      </c>
      <c r="J65" s="709">
        <f>main!T66</f>
        <v>319.90000000000003</v>
      </c>
      <c r="K65" s="709">
        <f>main!U66</f>
        <v>136.19999999999999</v>
      </c>
      <c r="L65" s="709">
        <f>main!V66</f>
        <v>142.57580493904345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6.9</v>
      </c>
      <c r="F66" s="240">
        <f>econom!F67</f>
        <v>0</v>
      </c>
      <c r="G66" s="235">
        <f>econom!G67</f>
        <v>6.9</v>
      </c>
      <c r="H66" s="235">
        <f>econom!H67</f>
        <v>-4.9000000000000004</v>
      </c>
      <c r="I66" s="235">
        <f>econom!I67</f>
        <v>58.474576271186443</v>
      </c>
      <c r="J66" s="235">
        <f>econom!J67</f>
        <v>4.8</v>
      </c>
      <c r="K66" s="235">
        <f>econom!K67</f>
        <v>2.1000000000000005</v>
      </c>
      <c r="L66" s="235">
        <f>econom!L67</f>
        <v>143.75000000000003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6.9</v>
      </c>
      <c r="F67" s="236">
        <f>main!P69</f>
        <v>0</v>
      </c>
      <c r="G67" s="236">
        <f>main!Q69</f>
        <v>6.9</v>
      </c>
      <c r="H67" s="236">
        <f>main!R69</f>
        <v>-4.9000000000000004</v>
      </c>
      <c r="I67" s="236">
        <f>main!S69</f>
        <v>58.474576271186443</v>
      </c>
      <c r="J67" s="709">
        <f>main!T69</f>
        <v>4.8</v>
      </c>
      <c r="K67" s="714">
        <f>main!U69</f>
        <v>2.1000000000000005</v>
      </c>
      <c r="L67" s="714">
        <f>main!V69</f>
        <v>143.75000000000003</v>
      </c>
    </row>
    <row r="68" spans="1:12" s="271" customFormat="1" ht="16.5" customHeight="1" x14ac:dyDescent="0.2">
      <c r="A68" s="882" t="s">
        <v>55</v>
      </c>
      <c r="B68" s="883" t="s">
        <v>54</v>
      </c>
      <c r="C68" s="254">
        <f>main!M75</f>
        <v>76246.100000000006</v>
      </c>
      <c r="D68" s="254">
        <f>main!N75</f>
        <v>76874.200000000012</v>
      </c>
      <c r="E68" s="254">
        <f>main!O75</f>
        <v>53488.999999999993</v>
      </c>
      <c r="F68" s="254">
        <f>main!P75</f>
        <v>51736.799999999996</v>
      </c>
      <c r="G68" s="254">
        <f>main!Q75</f>
        <v>1752.1999999999998</v>
      </c>
      <c r="H68" s="254">
        <f>main!R75</f>
        <v>-23385.200000000019</v>
      </c>
      <c r="I68" s="254">
        <f>main!S75</f>
        <v>69.57991107549735</v>
      </c>
      <c r="J68" s="254">
        <f>main!T75</f>
        <v>47469.599999999991</v>
      </c>
      <c r="K68" s="254">
        <f>main!U75</f>
        <v>6019.4000000000015</v>
      </c>
      <c r="L68" s="254">
        <f>main!V75</f>
        <v>112.68053659605306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11"/>
      <c r="K69" s="711"/>
      <c r="L69" s="711"/>
    </row>
    <row r="70" spans="1:12" s="271" customFormat="1" ht="16.5" customHeight="1" x14ac:dyDescent="0.2">
      <c r="A70" s="884" t="s">
        <v>56</v>
      </c>
      <c r="B70" s="885">
        <v>2</v>
      </c>
      <c r="C70" s="254">
        <f>main!M77</f>
        <v>72213.100000000006</v>
      </c>
      <c r="D70" s="254">
        <f>main!N77</f>
        <v>72507.900000000023</v>
      </c>
      <c r="E70" s="254">
        <f>main!O77</f>
        <v>51270.6</v>
      </c>
      <c r="F70" s="254">
        <f>main!P77</f>
        <v>50940</v>
      </c>
      <c r="G70" s="254">
        <f>main!Q77</f>
        <v>330.6</v>
      </c>
      <c r="H70" s="254">
        <f>main!R77</f>
        <v>-21237.300000000025</v>
      </c>
      <c r="I70" s="254">
        <f>main!S77</f>
        <v>70.710363974132449</v>
      </c>
      <c r="J70" s="254">
        <f>main!T77</f>
        <v>45559.7</v>
      </c>
      <c r="K70" s="254">
        <f>main!U77</f>
        <v>5710.9000000000015</v>
      </c>
      <c r="L70" s="254">
        <f>main!V77</f>
        <v>112.53498157362758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7919</v>
      </c>
      <c r="E71" s="273">
        <f>main!O78</f>
        <v>5896.6</v>
      </c>
      <c r="F71" s="273">
        <f>main!P78</f>
        <v>5896.4000000000005</v>
      </c>
      <c r="G71" s="273">
        <f>main!Q78</f>
        <v>0.2</v>
      </c>
      <c r="H71" s="273">
        <f>main!R78</f>
        <v>-2022.3999999999996</v>
      </c>
      <c r="I71" s="273">
        <f>main!S78</f>
        <v>74.461421896704138</v>
      </c>
      <c r="J71" s="273">
        <f>main!T78</f>
        <v>5214.5999999999995</v>
      </c>
      <c r="K71" s="273">
        <f>main!U78</f>
        <v>682.00000000000091</v>
      </c>
      <c r="L71" s="273">
        <f>main!V78</f>
        <v>113.07866375177389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13785.7</v>
      </c>
      <c r="E72" s="273">
        <f>main!O79</f>
        <v>9552.2999999999993</v>
      </c>
      <c r="F72" s="273">
        <f>main!P79</f>
        <v>9430.6</v>
      </c>
      <c r="G72" s="273">
        <f>main!Q79</f>
        <v>121.7</v>
      </c>
      <c r="H72" s="273">
        <f>main!R79</f>
        <v>-4233.4000000000015</v>
      </c>
      <c r="I72" s="273">
        <f>main!S79</f>
        <v>69.291367141313088</v>
      </c>
      <c r="J72" s="273">
        <f>main!T79</f>
        <v>6973.6</v>
      </c>
      <c r="K72" s="273">
        <f>main!U79</f>
        <v>2578.6999999999989</v>
      </c>
      <c r="L72" s="273">
        <f>main!V79</f>
        <v>136.97803143283238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2126</v>
      </c>
      <c r="D73" s="273">
        <f>main!N80</f>
        <v>2119</v>
      </c>
      <c r="E73" s="273">
        <f>main!O80</f>
        <v>1265.0999999999999</v>
      </c>
      <c r="F73" s="273">
        <f>main!P80</f>
        <v>1265.0999999999999</v>
      </c>
      <c r="G73" s="273">
        <f>main!Q80</f>
        <v>0</v>
      </c>
      <c r="H73" s="273">
        <f>main!R80</f>
        <v>-853.90000000000009</v>
      </c>
      <c r="I73" s="273">
        <f>main!S80</f>
        <v>59.702689948088718</v>
      </c>
      <c r="J73" s="273">
        <f>main!T80</f>
        <v>1083</v>
      </c>
      <c r="K73" s="273">
        <f>main!U80</f>
        <v>182.09999999999991</v>
      </c>
      <c r="L73" s="273">
        <f>main!V80</f>
        <v>116.81440443213296</v>
      </c>
    </row>
    <row r="74" spans="1:12" s="271" customFormat="1" ht="16.5" customHeight="1" x14ac:dyDescent="0.2">
      <c r="A74" s="105" t="s">
        <v>338</v>
      </c>
      <c r="B74" s="887">
        <v>241</v>
      </c>
      <c r="C74" s="275">
        <f>main!M82</f>
        <v>432.4</v>
      </c>
      <c r="D74" s="275">
        <f>main!N82</f>
        <v>432.4</v>
      </c>
      <c r="E74" s="275">
        <f>main!O82</f>
        <v>267.2</v>
      </c>
      <c r="F74" s="275">
        <f>main!P82</f>
        <v>267.2</v>
      </c>
      <c r="G74" s="275">
        <f>main!Q82</f>
        <v>0</v>
      </c>
      <c r="H74" s="275">
        <f>main!R82</f>
        <v>-165.2</v>
      </c>
      <c r="I74" s="275">
        <f>main!S82</f>
        <v>61.794634597594822</v>
      </c>
      <c r="J74" s="275">
        <f>main!T82</f>
        <v>266.3</v>
      </c>
      <c r="K74" s="275">
        <f>main!U82</f>
        <v>0.89999999999997726</v>
      </c>
      <c r="L74" s="275">
        <f>main!V82</f>
        <v>100.3379647014645</v>
      </c>
    </row>
    <row r="75" spans="1:12" s="271" customFormat="1" ht="16.5" customHeight="1" x14ac:dyDescent="0.2">
      <c r="A75" s="105" t="s">
        <v>339</v>
      </c>
      <c r="B75" s="887">
        <v>242</v>
      </c>
      <c r="C75" s="275">
        <f>main!M83</f>
        <v>1693.6</v>
      </c>
      <c r="D75" s="275">
        <f>main!N83</f>
        <v>1686.6</v>
      </c>
      <c r="E75" s="275">
        <f>main!O83</f>
        <v>997.9</v>
      </c>
      <c r="F75" s="275">
        <f>main!P83</f>
        <v>997.9</v>
      </c>
      <c r="G75" s="275">
        <f>main!Q83</f>
        <v>0</v>
      </c>
      <c r="H75" s="275">
        <f>main!R83</f>
        <v>-688.69999999999993</v>
      </c>
      <c r="I75" s="275">
        <f>main!S83</f>
        <v>59.166370212261356</v>
      </c>
      <c r="J75" s="275">
        <f>main!T83</f>
        <v>816.7</v>
      </c>
      <c r="K75" s="275">
        <f>main!U83</f>
        <v>181.19999999999993</v>
      </c>
      <c r="L75" s="275">
        <f>main!V83</f>
        <v>122.18684951634626</v>
      </c>
    </row>
    <row r="76" spans="1:12" s="271" customFormat="1" ht="16.5" hidden="1" customHeight="1" x14ac:dyDescent="0.2">
      <c r="A76" s="188" t="s">
        <v>340</v>
      </c>
      <c r="B76" s="887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368</v>
      </c>
      <c r="B77" s="287">
        <v>25</v>
      </c>
      <c r="C77" s="273">
        <f>main!M85</f>
        <v>3449.2</v>
      </c>
      <c r="D77" s="273">
        <f>main!N85</f>
        <v>3326.2</v>
      </c>
      <c r="E77" s="273">
        <f>main!O85</f>
        <v>1917.1</v>
      </c>
      <c r="F77" s="273">
        <f>main!P85</f>
        <v>1886.8999999999999</v>
      </c>
      <c r="G77" s="273">
        <f>main!Q85</f>
        <v>30.2</v>
      </c>
      <c r="H77" s="273">
        <f>main!R85</f>
        <v>-1409.1</v>
      </c>
      <c r="I77" s="273">
        <f>main!S85</f>
        <v>57.636341771390775</v>
      </c>
      <c r="J77" s="273">
        <f>main!T85</f>
        <v>3339.3</v>
      </c>
      <c r="K77" s="273">
        <f>main!U85</f>
        <v>-1422.2000000000003</v>
      </c>
      <c r="L77" s="273">
        <f>main!V85</f>
        <v>57.410235678136132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762.2</v>
      </c>
      <c r="D78" s="273">
        <f>main!N86</f>
        <v>799.1</v>
      </c>
      <c r="E78" s="273">
        <f>main!O86</f>
        <v>289.8</v>
      </c>
      <c r="F78" s="273">
        <f>main!P86</f>
        <v>286.5</v>
      </c>
      <c r="G78" s="273">
        <f>main!Q86</f>
        <v>3.3</v>
      </c>
      <c r="H78" s="273">
        <f>main!R86</f>
        <v>-509.3</v>
      </c>
      <c r="I78" s="273">
        <f>main!S86</f>
        <v>36.265799023901891</v>
      </c>
      <c r="J78" s="273">
        <f>main!T86</f>
        <v>127.9</v>
      </c>
      <c r="K78" s="273">
        <f>main!U86</f>
        <v>161.9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26384.899999999998</v>
      </c>
      <c r="E79" s="273">
        <f>main!O87</f>
        <v>19984.7</v>
      </c>
      <c r="F79" s="273">
        <f>main!P87</f>
        <v>19984.7</v>
      </c>
      <c r="G79" s="273">
        <f>main!Q87</f>
        <v>0</v>
      </c>
      <c r="H79" s="273">
        <f>main!R87</f>
        <v>-6400.1999999999971</v>
      </c>
      <c r="I79" s="273">
        <f>main!S87</f>
        <v>75.742943880780302</v>
      </c>
      <c r="J79" s="273">
        <f>main!T87</f>
        <v>17689.8</v>
      </c>
      <c r="K79" s="273">
        <f>main!U87</f>
        <v>2294.9000000000015</v>
      </c>
      <c r="L79" s="273">
        <f>main!V87</f>
        <v>112.97301269658222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3385.5</v>
      </c>
      <c r="E80" s="273">
        <f>main!O88</f>
        <v>2220.8000000000002</v>
      </c>
      <c r="F80" s="273">
        <f>main!P88</f>
        <v>2049.4</v>
      </c>
      <c r="G80" s="273">
        <f>main!Q88</f>
        <v>171.4</v>
      </c>
      <c r="H80" s="273">
        <f>main!R88</f>
        <v>-1164.6999999999998</v>
      </c>
      <c r="I80" s="273">
        <f>main!S88</f>
        <v>65.597400679367894</v>
      </c>
      <c r="J80" s="273">
        <f>main!T88</f>
        <v>1945.1</v>
      </c>
      <c r="K80" s="273">
        <f>main!U88</f>
        <v>275.70000000000027</v>
      </c>
      <c r="L80" s="273">
        <f>main!V88</f>
        <v>114.17407845354997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14788.5</v>
      </c>
      <c r="E81" s="273">
        <f t="shared" si="0"/>
        <v>10144.200000000001</v>
      </c>
      <c r="F81" s="273">
        <f t="shared" si="0"/>
        <v>10140.400000000001</v>
      </c>
      <c r="G81" s="273">
        <f t="shared" si="0"/>
        <v>3.8</v>
      </c>
      <c r="H81" s="273">
        <f t="shared" si="0"/>
        <v>-4644.2999999999993</v>
      </c>
      <c r="I81" s="273">
        <f t="shared" si="0"/>
        <v>68.595192210163304</v>
      </c>
      <c r="J81" s="273">
        <f t="shared" si="0"/>
        <v>9186.4</v>
      </c>
      <c r="K81" s="273">
        <f t="shared" si="0"/>
        <v>957.80000000000109</v>
      </c>
      <c r="L81" s="273">
        <f t="shared" si="0"/>
        <v>110.42628233040148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14788.5</v>
      </c>
      <c r="E82" s="275">
        <f>main!O90</f>
        <v>10144.200000000001</v>
      </c>
      <c r="F82" s="275">
        <f>main!P90</f>
        <v>10140.400000000001</v>
      </c>
      <c r="G82" s="275">
        <f>main!Q90</f>
        <v>3.8</v>
      </c>
      <c r="H82" s="275">
        <f>main!R90</f>
        <v>-4644.2999999999993</v>
      </c>
      <c r="I82" s="275">
        <f>main!S90</f>
        <v>68.595192210163304</v>
      </c>
      <c r="J82" s="275">
        <f>main!T90</f>
        <v>9186.4</v>
      </c>
      <c r="K82" s="275">
        <f>main!U90</f>
        <v>957.80000000000109</v>
      </c>
      <c r="L82" s="275">
        <f>main!V90</f>
        <v>110.42628233040148</v>
      </c>
    </row>
    <row r="83" spans="1:12" s="271" customFormat="1" ht="16.5" customHeight="1" x14ac:dyDescent="0.2">
      <c r="A83" s="886" t="s">
        <v>209</v>
      </c>
      <c r="B83" s="885">
        <v>3</v>
      </c>
      <c r="C83" s="254">
        <f>main!M94</f>
        <v>4033</v>
      </c>
      <c r="D83" s="254">
        <f>main!N94</f>
        <v>4366.2999999999993</v>
      </c>
      <c r="E83" s="254">
        <f>main!O94</f>
        <v>2218.4</v>
      </c>
      <c r="F83" s="254">
        <f>main!P94</f>
        <v>796.80000000000007</v>
      </c>
      <c r="G83" s="254">
        <f>main!Q94</f>
        <v>1421.6</v>
      </c>
      <c r="H83" s="254">
        <f>main!R94</f>
        <v>-2147.8999999999992</v>
      </c>
      <c r="I83" s="254">
        <f>main!S94</f>
        <v>50.807319698600665</v>
      </c>
      <c r="J83" s="254">
        <f>main!T94</f>
        <v>1909.8999999999996</v>
      </c>
      <c r="K83" s="254">
        <f>main!U94</f>
        <v>308.50000000000045</v>
      </c>
      <c r="L83" s="254">
        <f>main!V94</f>
        <v>116.15267815068854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3217.9</v>
      </c>
      <c r="E84" s="273">
        <f>main!O95</f>
        <v>1660.2</v>
      </c>
      <c r="F84" s="273">
        <f>main!P95</f>
        <v>337.7</v>
      </c>
      <c r="G84" s="273">
        <f>main!Q95</f>
        <v>1322.5</v>
      </c>
      <c r="H84" s="273">
        <f>main!R95</f>
        <v>-1557.7</v>
      </c>
      <c r="I84" s="273">
        <f>main!S95</f>
        <v>51.592653593958794</v>
      </c>
      <c r="J84" s="273">
        <f>main!T95</f>
        <v>1382.2</v>
      </c>
      <c r="K84" s="273">
        <f>main!U95</f>
        <v>278</v>
      </c>
      <c r="L84" s="273">
        <f>main!V95</f>
        <v>120.11286355086095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11"/>
      <c r="K85" s="711"/>
      <c r="L85" s="711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main!N97</f>
        <v>1650.8</v>
      </c>
      <c r="E86" s="275">
        <f>main!O97</f>
        <v>1036.8</v>
      </c>
      <c r="F86" s="275">
        <f>main!P97</f>
        <v>69.5</v>
      </c>
      <c r="G86" s="275">
        <f>main!Q97</f>
        <v>967.3</v>
      </c>
      <c r="H86" s="275">
        <f>main!R97</f>
        <v>-614</v>
      </c>
      <c r="I86" s="275">
        <f>main!S97</f>
        <v>62.805912284952747</v>
      </c>
      <c r="J86" s="275">
        <f>main!T97</f>
        <v>943.7</v>
      </c>
      <c r="K86" s="275">
        <f>main!U97</f>
        <v>93.099999999999909</v>
      </c>
      <c r="L86" s="275">
        <f>main!V97</f>
        <v>109.86542333368654</v>
      </c>
    </row>
    <row r="87" spans="1:12" s="271" customFormat="1" ht="16.5" customHeight="1" x14ac:dyDescent="0.2">
      <c r="A87" s="595" t="s">
        <v>361</v>
      </c>
      <c r="B87" s="291" t="s">
        <v>358</v>
      </c>
      <c r="C87" s="273">
        <f>main!M98</f>
        <v>1038.5999999999999</v>
      </c>
      <c r="D87" s="273">
        <f>main!N98</f>
        <v>1130.8</v>
      </c>
      <c r="E87" s="273">
        <f>main!O98</f>
        <v>554</v>
      </c>
      <c r="F87" s="273">
        <f>main!P98</f>
        <v>454.9</v>
      </c>
      <c r="G87" s="273">
        <f>main!Q98</f>
        <v>99.1</v>
      </c>
      <c r="H87" s="273">
        <f>main!R98</f>
        <v>-576.79999999999995</v>
      </c>
      <c r="I87" s="273">
        <f>main!S98</f>
        <v>48.991864166961449</v>
      </c>
      <c r="J87" s="273">
        <f>main!T98</f>
        <v>522.70000000000005</v>
      </c>
      <c r="K87" s="273">
        <f>main!U98</f>
        <v>31.299999999999955</v>
      </c>
      <c r="L87" s="273">
        <f>main!V98</f>
        <v>105.98813851157452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17.599999999999998</v>
      </c>
      <c r="E88" s="273">
        <f>main!O101</f>
        <v>4.2</v>
      </c>
      <c r="F88" s="273">
        <f>main!P101</f>
        <v>4.2</v>
      </c>
      <c r="G88" s="273">
        <f>main!Q101</f>
        <v>0</v>
      </c>
      <c r="H88" s="273">
        <f>main!R101</f>
        <v>-13.399999999999999</v>
      </c>
      <c r="I88" s="273">
        <f>main!S101</f>
        <v>23.863636363636367</v>
      </c>
      <c r="J88" s="273">
        <f>main!T101</f>
        <v>5</v>
      </c>
      <c r="K88" s="273">
        <f>main!U101</f>
        <v>-0.79999999999999982</v>
      </c>
      <c r="L88" s="273">
        <f>main!V101</f>
        <v>84.000000000000014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-14792.700000000006</v>
      </c>
      <c r="E89" s="254">
        <f>main!O129</f>
        <v>-3631.6999999999889</v>
      </c>
      <c r="F89" s="254">
        <f>main!P129</f>
        <v>-2060.7999999999893</v>
      </c>
      <c r="G89" s="254">
        <f>main!Q129</f>
        <v>-1570.8999999999999</v>
      </c>
      <c r="H89" s="254">
        <f>main!R129</f>
        <v>11161.000000000018</v>
      </c>
      <c r="I89" s="254">
        <f>main!S129</f>
        <v>24.55062294239718</v>
      </c>
      <c r="J89" s="719">
        <f>main!T129</f>
        <v>-6075.1999999999953</v>
      </c>
      <c r="K89" s="719">
        <f>main!U129</f>
        <v>2443.5000000000064</v>
      </c>
      <c r="L89" s="719">
        <f>main!V129</f>
        <v>59.779101922570312</v>
      </c>
    </row>
    <row r="90" spans="1:12" ht="21.75" customHeight="1" x14ac:dyDescent="0.25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14792.700000000006</v>
      </c>
      <c r="E90" s="256">
        <f>main!O130</f>
        <v>3631.6999999999889</v>
      </c>
      <c r="F90" s="256">
        <f>main!P130</f>
        <v>2060.7999999999893</v>
      </c>
      <c r="G90" s="256">
        <f>main!Q130</f>
        <v>1570.8999999999999</v>
      </c>
      <c r="H90" s="256">
        <f>main!R130</f>
        <v>-11161.000000000018</v>
      </c>
      <c r="I90" s="256">
        <f>main!S130</f>
        <v>24.55062294239718</v>
      </c>
      <c r="J90" s="721">
        <f>main!T130</f>
        <v>6075.1999999999953</v>
      </c>
      <c r="K90" s="721">
        <f>main!U130</f>
        <v>-2443.5000000000064</v>
      </c>
      <c r="L90" s="721">
        <f>main!V130</f>
        <v>59.779101922570312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-356.19999999999993</v>
      </c>
      <c r="F91" s="254">
        <f>main!P131</f>
        <v>467.80000000000007</v>
      </c>
      <c r="G91" s="254">
        <f>main!Q131</f>
        <v>-824</v>
      </c>
      <c r="H91" s="254">
        <f>main!R131</f>
        <v>-30.499999999999659</v>
      </c>
      <c r="I91" s="254">
        <f>main!S131</f>
        <v>109.36444580902661</v>
      </c>
      <c r="J91" s="718">
        <f>main!T131</f>
        <v>-605.4</v>
      </c>
      <c r="K91" s="718">
        <f>main!U131</f>
        <v>249.20000000000005</v>
      </c>
      <c r="L91" s="718">
        <f>main!V131</f>
        <v>58.83713247439708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239.5</v>
      </c>
      <c r="F92" s="241">
        <f>main!P132</f>
        <v>239.5</v>
      </c>
      <c r="G92" s="241">
        <f>main!Q132</f>
        <v>0</v>
      </c>
      <c r="H92" s="241">
        <f>main!R132</f>
        <v>-1181.0999999999999</v>
      </c>
      <c r="I92" s="241">
        <f>main!S132</f>
        <v>16.859073630860198</v>
      </c>
      <c r="J92" s="716">
        <f>main!T132</f>
        <v>69.900000000000034</v>
      </c>
      <c r="K92" s="716">
        <f>main!U132</f>
        <v>169.59999999999997</v>
      </c>
      <c r="L92" s="716" t="str">
        <f>main!V132</f>
        <v>&gt;200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9">
        <f>main!T133</f>
        <v>0</v>
      </c>
      <c r="K93" s="714"/>
      <c r="L93" s="709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9">
        <f>main!T134</f>
        <v>0</v>
      </c>
      <c r="K94" s="715"/>
      <c r="L94" s="717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132.19999999999999</v>
      </c>
      <c r="F95" s="236">
        <f>main!P135</f>
        <v>132.19999999999999</v>
      </c>
      <c r="G95" s="236">
        <f>main!Q135</f>
        <v>0</v>
      </c>
      <c r="H95" s="236">
        <f>main!R135</f>
        <v>-88.4</v>
      </c>
      <c r="I95" s="236">
        <f>main!S135</f>
        <v>59.927470534904806</v>
      </c>
      <c r="J95" s="709">
        <f>main!T135</f>
        <v>-86.7</v>
      </c>
      <c r="K95" s="709">
        <f>main!U135</f>
        <v>218.89999999999998</v>
      </c>
      <c r="L95" s="709" t="str">
        <f>main!V135</f>
        <v>&lt;0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107.30000000000001</v>
      </c>
      <c r="F96" s="236">
        <f>main!P136</f>
        <v>107.30000000000001</v>
      </c>
      <c r="G96" s="236">
        <f>main!Q136</f>
        <v>0</v>
      </c>
      <c r="H96" s="236">
        <f>main!R136</f>
        <v>-1092.7</v>
      </c>
      <c r="I96" s="236">
        <f>main!S136</f>
        <v>8.9416666666666664</v>
      </c>
      <c r="J96" s="709">
        <f>main!T136</f>
        <v>156.60000000000002</v>
      </c>
      <c r="K96" s="709">
        <f>main!U136</f>
        <v>-49.300000000000011</v>
      </c>
      <c r="L96" s="709">
        <f>main!V136</f>
        <v>68.518518518518505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-39.399999999999977</v>
      </c>
      <c r="F97" s="241">
        <f>main!P137</f>
        <v>8.1000000000000227</v>
      </c>
      <c r="G97" s="241">
        <f>main!Q137</f>
        <v>-47.5</v>
      </c>
      <c r="H97" s="241">
        <f>main!R137</f>
        <v>-39.399999999999977</v>
      </c>
      <c r="I97" s="241" t="str">
        <f>main!S137</f>
        <v xml:space="preserve"> </v>
      </c>
      <c r="J97" s="716">
        <f>main!T137</f>
        <v>-200</v>
      </c>
      <c r="K97" s="716">
        <f>main!U137</f>
        <v>160.60000000000002</v>
      </c>
      <c r="L97" s="716">
        <f>main!V137</f>
        <v>19.699999999999989</v>
      </c>
    </row>
    <row r="98" spans="1:12" x14ac:dyDescent="0.25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848.2</v>
      </c>
      <c r="F98" s="236">
        <f>main!P138</f>
        <v>400.30000000000007</v>
      </c>
      <c r="G98" s="236">
        <f>main!Q138</f>
        <v>447.9</v>
      </c>
      <c r="H98" s="236">
        <f>main!R138</f>
        <v>848.2</v>
      </c>
      <c r="I98" s="236" t="str">
        <f>main!S138</f>
        <v xml:space="preserve"> </v>
      </c>
      <c r="J98" s="709">
        <f>main!T138</f>
        <v>978</v>
      </c>
      <c r="K98" s="709">
        <f>main!U138</f>
        <v>-129.79999999999995</v>
      </c>
      <c r="L98" s="709">
        <f>main!V138</f>
        <v>86.7280163599182</v>
      </c>
    </row>
    <row r="99" spans="1:12" x14ac:dyDescent="0.25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-887.6</v>
      </c>
      <c r="F99" s="236">
        <f>main!P139</f>
        <v>-392.20000000000005</v>
      </c>
      <c r="G99" s="236">
        <f>main!Q139</f>
        <v>-495.4</v>
      </c>
      <c r="H99" s="236">
        <f>main!R139</f>
        <v>-887.6</v>
      </c>
      <c r="I99" s="236" t="str">
        <f>main!S139</f>
        <v xml:space="preserve"> </v>
      </c>
      <c r="J99" s="709">
        <f>main!T139</f>
        <v>-1178</v>
      </c>
      <c r="K99" s="709">
        <f>main!U139</f>
        <v>290.39999999999998</v>
      </c>
      <c r="L99" s="709">
        <f>main!V139</f>
        <v>75.348047538200348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6"/>
      <c r="K100" s="716"/>
      <c r="L100" s="716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9"/>
      <c r="K101" s="709"/>
      <c r="L101" s="709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9"/>
      <c r="K102" s="709"/>
      <c r="L102" s="709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-8.6</v>
      </c>
      <c r="F103" s="241">
        <f>main!P143</f>
        <v>-8.6</v>
      </c>
      <c r="G103" s="241">
        <f>main!Q143</f>
        <v>0</v>
      </c>
      <c r="H103" s="241">
        <f>main!R143</f>
        <v>-8.6</v>
      </c>
      <c r="I103" s="241" t="str">
        <f>main!S143</f>
        <v xml:space="preserve"> </v>
      </c>
      <c r="J103" s="716">
        <f>main!T143</f>
        <v>-246.5</v>
      </c>
      <c r="K103" s="716">
        <f>main!U143</f>
        <v>237.9</v>
      </c>
      <c r="L103" s="716">
        <f>main!V143</f>
        <v>3.4888438133874238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-8.6</v>
      </c>
      <c r="F104" s="236">
        <f>main!P144</f>
        <v>-8.6</v>
      </c>
      <c r="G104" s="236">
        <f>main!Q144</f>
        <v>0</v>
      </c>
      <c r="H104" s="236">
        <f>main!R144</f>
        <v>-8.6</v>
      </c>
      <c r="I104" s="236" t="str">
        <f>main!S144</f>
        <v xml:space="preserve"> </v>
      </c>
      <c r="J104" s="716">
        <f>main!T144</f>
        <v>-36.5</v>
      </c>
      <c r="K104" s="716">
        <f>main!U144</f>
        <v>27.9</v>
      </c>
      <c r="L104" s="716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16">
        <f>main!T145</f>
        <v>-210</v>
      </c>
      <c r="K105" s="716">
        <f>main!U145</f>
        <v>210</v>
      </c>
      <c r="L105" s="716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6"/>
      <c r="K106" s="716"/>
      <c r="L106" s="716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6"/>
      <c r="K107" s="716"/>
      <c r="L107" s="716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6"/>
      <c r="K108" s="716"/>
      <c r="L108" s="716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6"/>
      <c r="K109" s="716"/>
      <c r="L109" s="716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6"/>
      <c r="K110" s="716"/>
      <c r="L110" s="716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30.6</v>
      </c>
      <c r="F111" s="241">
        <f>main!P153</f>
        <v>30.6</v>
      </c>
      <c r="G111" s="241">
        <f>main!Q153</f>
        <v>0</v>
      </c>
      <c r="H111" s="241">
        <f>main!R153</f>
        <v>-31.199999999999996</v>
      </c>
      <c r="I111" s="241">
        <f>main!S153</f>
        <v>49.514563106796125</v>
      </c>
      <c r="J111" s="716">
        <f>main!T153</f>
        <v>21.6</v>
      </c>
      <c r="K111" s="716">
        <f>main!U153</f>
        <v>9</v>
      </c>
      <c r="L111" s="716">
        <f>main!V153</f>
        <v>141.66666666666669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30.6</v>
      </c>
      <c r="F112" s="297">
        <f>main!P154</f>
        <v>30.6</v>
      </c>
      <c r="G112" s="297">
        <f>main!Q154</f>
        <v>0</v>
      </c>
      <c r="H112" s="236">
        <f>main!R154</f>
        <v>-31.199999999999996</v>
      </c>
      <c r="I112" s="236">
        <f>main!S154</f>
        <v>49.514563106796125</v>
      </c>
      <c r="J112" s="709">
        <f>main!T154</f>
        <v>21.6</v>
      </c>
      <c r="K112" s="709">
        <f>main!U154</f>
        <v>9</v>
      </c>
      <c r="L112" s="709">
        <f>main!V154</f>
        <v>141.66666666666669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9"/>
      <c r="K113" s="709"/>
      <c r="L113" s="709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6"/>
      <c r="K114" s="716"/>
      <c r="L114" s="716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-578.29999999999995</v>
      </c>
      <c r="F115" s="241">
        <f>main!P157</f>
        <v>198.20000000000005</v>
      </c>
      <c r="G115" s="241">
        <f>main!Q157</f>
        <v>-776.5</v>
      </c>
      <c r="H115" s="241">
        <f>main!R157</f>
        <v>1229.8000000000002</v>
      </c>
      <c r="I115" s="241">
        <f>main!S157</f>
        <v>31.983850450749401</v>
      </c>
      <c r="J115" s="716">
        <f>main!T157</f>
        <v>-250.39999999999998</v>
      </c>
      <c r="K115" s="716">
        <f>main!U157</f>
        <v>-327.9</v>
      </c>
      <c r="L115" s="716" t="str">
        <f>main!V157</f>
        <v>&gt;200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36.1</v>
      </c>
      <c r="F116" s="236">
        <f>main!P158</f>
        <v>68.5</v>
      </c>
      <c r="G116" s="236">
        <f>main!Q158</f>
        <v>-32.4</v>
      </c>
      <c r="H116" s="236">
        <f>main!R158</f>
        <v>1065.5</v>
      </c>
      <c r="I116" s="236" t="str">
        <f>main!S158</f>
        <v>&lt;0</v>
      </c>
      <c r="J116" s="709">
        <f>main!T158</f>
        <v>-9.1999999999999993</v>
      </c>
      <c r="K116" s="709">
        <f>main!U158</f>
        <v>45.3</v>
      </c>
      <c r="L116" s="709" t="str">
        <f>main!V158</f>
        <v>&lt;0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-614.4</v>
      </c>
      <c r="F117" s="236">
        <f>main!P159</f>
        <v>129.70000000000005</v>
      </c>
      <c r="G117" s="236">
        <f>main!Q159</f>
        <v>-744.1</v>
      </c>
      <c r="H117" s="236">
        <f>main!R159</f>
        <v>164.30000000000007</v>
      </c>
      <c r="I117" s="236">
        <f>main!S159</f>
        <v>78.900731989212787</v>
      </c>
      <c r="J117" s="709">
        <f>main!T159</f>
        <v>-241.2</v>
      </c>
      <c r="K117" s="709">
        <f>main!U159</f>
        <v>-373.2</v>
      </c>
      <c r="L117" s="709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6">
        <f>main!T160</f>
        <v>0</v>
      </c>
      <c r="K118" s="716">
        <f>main!U160</f>
        <v>0</v>
      </c>
      <c r="L118" s="716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6">
        <f>main!T161</f>
        <v>0</v>
      </c>
      <c r="K119" s="709"/>
      <c r="L119" s="716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6">
        <f>main!T162</f>
        <v>0</v>
      </c>
      <c r="K120" s="709">
        <f>main!U162</f>
        <v>0</v>
      </c>
      <c r="L120" s="716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6"/>
      <c r="K121" s="716"/>
      <c r="L121" s="716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6"/>
      <c r="K122" s="716"/>
      <c r="L122" s="716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6"/>
      <c r="K123" s="709"/>
      <c r="L123" s="716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6"/>
      <c r="K124" s="716"/>
      <c r="L124" s="716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14855.2</v>
      </c>
      <c r="E125" s="254">
        <f>main!O167</f>
        <v>4838.7000000000007</v>
      </c>
      <c r="F125" s="254">
        <f>main!P167</f>
        <v>2251.4</v>
      </c>
      <c r="G125" s="254">
        <f>main!Q167</f>
        <v>2587.3000000000002</v>
      </c>
      <c r="H125" s="254">
        <f>main!R167</f>
        <v>-10016.5</v>
      </c>
      <c r="I125" s="254">
        <f>main!S167</f>
        <v>32.572432548871774</v>
      </c>
      <c r="J125" s="718">
        <f>main!T167</f>
        <v>9822.2999999999993</v>
      </c>
      <c r="K125" s="718">
        <f>main!U167</f>
        <v>-4983.5999999999985</v>
      </c>
      <c r="L125" s="719">
        <f>main!V167</f>
        <v>49.262392718609703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7048.5</v>
      </c>
      <c r="E126" s="241">
        <f>main!O168</f>
        <v>3559.8</v>
      </c>
      <c r="F126" s="241">
        <f>main!P168</f>
        <v>3559.8</v>
      </c>
      <c r="G126" s="241">
        <f>main!Q168</f>
        <v>0</v>
      </c>
      <c r="H126" s="241">
        <f>main!R168</f>
        <v>-3488.7</v>
      </c>
      <c r="I126" s="241">
        <f>main!S168</f>
        <v>50.50436263034689</v>
      </c>
      <c r="J126" s="716">
        <f>main!T168</f>
        <v>4620.8999999999996</v>
      </c>
      <c r="K126" s="716">
        <f>main!U168</f>
        <v>-1061.0999999999995</v>
      </c>
      <c r="L126" s="716">
        <f>main!V168</f>
        <v>77.036940855677472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7098.5</v>
      </c>
      <c r="E127" s="236">
        <f>main!O169</f>
        <v>3452</v>
      </c>
      <c r="F127" s="236">
        <f>main!P169</f>
        <v>3452</v>
      </c>
      <c r="G127" s="236">
        <f>main!Q169</f>
        <v>0</v>
      </c>
      <c r="H127" s="236">
        <f>main!R169</f>
        <v>-3646.5</v>
      </c>
      <c r="I127" s="236">
        <f>main!S169</f>
        <v>48.629992251884204</v>
      </c>
      <c r="J127" s="709">
        <f>main!T169</f>
        <v>4538.2</v>
      </c>
      <c r="K127" s="709">
        <f>main!U169</f>
        <v>-1086.1999999999998</v>
      </c>
      <c r="L127" s="709">
        <f>main!V169</f>
        <v>76.065400379004899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09">
        <f>main!T170</f>
        <v>0</v>
      </c>
      <c r="K128" s="707"/>
      <c r="L128" s="709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main!M172</f>
        <v>0</v>
      </c>
      <c r="D129" s="236">
        <f>main!N172</f>
        <v>0</v>
      </c>
      <c r="E129" s="236">
        <f>main!O172</f>
        <v>107.8</v>
      </c>
      <c r="F129" s="236">
        <f>main!P172</f>
        <v>107.8</v>
      </c>
      <c r="G129" s="236">
        <f>main!Q172</f>
        <v>0</v>
      </c>
      <c r="H129" s="236">
        <f>main!R172</f>
        <v>107.8</v>
      </c>
      <c r="I129" s="236" t="str">
        <f>main!S172</f>
        <v xml:space="preserve"> </v>
      </c>
      <c r="J129" s="709">
        <f>main!T172</f>
        <v>82.7</v>
      </c>
      <c r="K129" s="709">
        <f>main!U172</f>
        <v>25.099999999999994</v>
      </c>
      <c r="L129" s="709">
        <f>main!V172</f>
        <v>130.35066505441353</v>
      </c>
    </row>
    <row r="130" spans="1:12" x14ac:dyDescent="0.25">
      <c r="A130" s="214" t="s">
        <v>156</v>
      </c>
      <c r="B130" s="112" t="s">
        <v>154</v>
      </c>
      <c r="C130" s="241">
        <f>main!M173</f>
        <v>0</v>
      </c>
      <c r="D130" s="241">
        <f>main!N173</f>
        <v>0</v>
      </c>
      <c r="E130" s="241">
        <f>main!O173</f>
        <v>0</v>
      </c>
      <c r="F130" s="241">
        <f>main!P173</f>
        <v>0</v>
      </c>
      <c r="G130" s="241">
        <f>main!Q173</f>
        <v>0</v>
      </c>
      <c r="H130" s="241">
        <f>main!R173</f>
        <v>0</v>
      </c>
      <c r="I130" s="241" t="str">
        <f>main!S173</f>
        <v xml:space="preserve"> </v>
      </c>
      <c r="J130" s="709">
        <f>main!T173</f>
        <v>210</v>
      </c>
      <c r="K130" s="709">
        <f>main!U173</f>
        <v>-210</v>
      </c>
      <c r="L130" s="709">
        <f>main!V173</f>
        <v>0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main!N174</f>
        <v>0</v>
      </c>
      <c r="E131" s="242">
        <f>main!O174</f>
        <v>0</v>
      </c>
      <c r="F131" s="241">
        <f>main!P174</f>
        <v>0</v>
      </c>
      <c r="G131" s="242">
        <f>main!Q174</f>
        <v>0</v>
      </c>
      <c r="H131" s="242">
        <f>main!R174</f>
        <v>0</v>
      </c>
      <c r="I131" s="242" t="str">
        <f>main!S174</f>
        <v xml:space="preserve"> </v>
      </c>
      <c r="J131" s="709">
        <f>main!T174</f>
        <v>0</v>
      </c>
      <c r="K131" s="709">
        <f>main!U174</f>
        <v>0</v>
      </c>
      <c r="L131" s="709" t="str">
        <f>main!V174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main!M175</f>
        <v>0</v>
      </c>
      <c r="D132" s="236">
        <f>main!N175</f>
        <v>0</v>
      </c>
      <c r="E132" s="236">
        <f>main!O175</f>
        <v>0</v>
      </c>
      <c r="F132" s="236">
        <f>main!P175</f>
        <v>0</v>
      </c>
      <c r="G132" s="236">
        <f>main!Q175</f>
        <v>0</v>
      </c>
      <c r="H132" s="236">
        <f>main!R175</f>
        <v>0</v>
      </c>
      <c r="I132" s="236" t="str">
        <f>main!S175</f>
        <v xml:space="preserve"> </v>
      </c>
      <c r="J132" s="709">
        <f>main!T175</f>
        <v>210</v>
      </c>
      <c r="K132" s="709">
        <f>main!U175</f>
        <v>-210</v>
      </c>
      <c r="L132" s="709">
        <f>main!V175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main!N178</f>
        <v>0</v>
      </c>
      <c r="E133" s="242">
        <f>main!O178</f>
        <v>0</v>
      </c>
      <c r="F133" s="242">
        <f>main!P178</f>
        <v>0</v>
      </c>
      <c r="G133" s="242">
        <f>main!Q178</f>
        <v>0</v>
      </c>
      <c r="H133" s="242">
        <f>main!R178</f>
        <v>0</v>
      </c>
      <c r="I133" s="242" t="str">
        <f>main!S178</f>
        <v xml:space="preserve"> </v>
      </c>
      <c r="J133" s="709">
        <f>main!T176</f>
        <v>210</v>
      </c>
      <c r="K133" s="716"/>
      <c r="L133" s="716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main!N179</f>
        <v>0</v>
      </c>
      <c r="E134" s="242">
        <f>main!O179</f>
        <v>0</v>
      </c>
      <c r="F134" s="242">
        <f>main!P179</f>
        <v>0</v>
      </c>
      <c r="G134" s="242">
        <f>main!Q179</f>
        <v>0</v>
      </c>
      <c r="H134" s="242">
        <f>main!R179</f>
        <v>0</v>
      </c>
      <c r="I134" s="242" t="str">
        <f>main!S179</f>
        <v xml:space="preserve"> </v>
      </c>
      <c r="J134" s="709">
        <f>main!T177</f>
        <v>0</v>
      </c>
      <c r="K134" s="716"/>
      <c r="L134" s="716"/>
    </row>
    <row r="135" spans="1:12" ht="28.5" x14ac:dyDescent="0.25">
      <c r="A135" s="215" t="s">
        <v>167</v>
      </c>
      <c r="B135" s="112" t="s">
        <v>165</v>
      </c>
      <c r="C135" s="241">
        <f>main!M180</f>
        <v>0</v>
      </c>
      <c r="D135" s="241">
        <f>main!N180</f>
        <v>0</v>
      </c>
      <c r="E135" s="241">
        <f>main!O180</f>
        <v>0</v>
      </c>
      <c r="F135" s="241">
        <f>main!P180</f>
        <v>0</v>
      </c>
      <c r="G135" s="241">
        <f>main!Q180</f>
        <v>0</v>
      </c>
      <c r="H135" s="241">
        <f>main!R180</f>
        <v>0</v>
      </c>
      <c r="I135" s="241" t="str">
        <f>main!S180</f>
        <v xml:space="preserve"> </v>
      </c>
      <c r="J135" s="716">
        <f>main!T180</f>
        <v>430</v>
      </c>
      <c r="K135" s="716">
        <f>main!U180</f>
        <v>-430</v>
      </c>
      <c r="L135" s="716">
        <f>main!V180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main!M181</f>
        <v>0</v>
      </c>
      <c r="D136" s="236">
        <f>main!N181</f>
        <v>0</v>
      </c>
      <c r="E136" s="236">
        <f>main!O181</f>
        <v>0</v>
      </c>
      <c r="F136" s="236">
        <f>main!P181</f>
        <v>0</v>
      </c>
      <c r="G136" s="236">
        <f>main!Q181</f>
        <v>0</v>
      </c>
      <c r="H136" s="236">
        <f>main!R181</f>
        <v>0</v>
      </c>
      <c r="I136" s="236" t="str">
        <f>main!S181</f>
        <v xml:space="preserve"> </v>
      </c>
      <c r="J136" s="709">
        <f>main!T181</f>
        <v>430</v>
      </c>
      <c r="K136" s="709">
        <f>main!U181</f>
        <v>-430</v>
      </c>
      <c r="L136" s="709">
        <f>main!V181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main!N182</f>
        <v>0</v>
      </c>
      <c r="E137" s="236">
        <f>main!O182</f>
        <v>0</v>
      </c>
      <c r="F137" s="236">
        <f>main!P182</f>
        <v>0</v>
      </c>
      <c r="G137" s="236">
        <f>main!Q182</f>
        <v>0</v>
      </c>
      <c r="H137" s="236">
        <f>main!R182</f>
        <v>0</v>
      </c>
      <c r="I137" s="236" t="str">
        <f>main!S182</f>
        <v xml:space="preserve"> </v>
      </c>
      <c r="J137" s="716">
        <f>main!T182</f>
        <v>0</v>
      </c>
      <c r="K137" s="716"/>
      <c r="L137" s="716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main!N183</f>
        <v>0</v>
      </c>
      <c r="E138" s="236">
        <f>main!O183</f>
        <v>0</v>
      </c>
      <c r="F138" s="236">
        <f>main!P183</f>
        <v>0</v>
      </c>
      <c r="G138" s="236">
        <f>main!Q183</f>
        <v>0</v>
      </c>
      <c r="H138" s="236">
        <f>main!R183</f>
        <v>0</v>
      </c>
      <c r="I138" s="236" t="str">
        <f>main!S183</f>
        <v xml:space="preserve"> </v>
      </c>
      <c r="J138" s="716">
        <f>main!T183</f>
        <v>0</v>
      </c>
      <c r="K138" s="716"/>
      <c r="L138" s="716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main!N184</f>
        <v>0</v>
      </c>
      <c r="E139" s="236">
        <f>main!O184</f>
        <v>0</v>
      </c>
      <c r="F139" s="236">
        <f>main!P184</f>
        <v>0</v>
      </c>
      <c r="G139" s="236">
        <f>main!Q184</f>
        <v>0</v>
      </c>
      <c r="H139" s="236">
        <f>main!R184</f>
        <v>0</v>
      </c>
      <c r="I139" s="236" t="str">
        <f>main!S184</f>
        <v xml:space="preserve"> </v>
      </c>
      <c r="J139" s="716">
        <f>main!T184</f>
        <v>0</v>
      </c>
      <c r="K139" s="709"/>
      <c r="L139" s="709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main!N185</f>
        <v>0</v>
      </c>
      <c r="E140" s="236">
        <f>main!O185</f>
        <v>0</v>
      </c>
      <c r="F140" s="236">
        <f>main!P185</f>
        <v>0</v>
      </c>
      <c r="G140" s="236">
        <f>main!Q185</f>
        <v>0</v>
      </c>
      <c r="H140" s="236">
        <f>main!R185</f>
        <v>0</v>
      </c>
      <c r="I140" s="236" t="str">
        <f>main!S185</f>
        <v xml:space="preserve"> </v>
      </c>
      <c r="J140" s="716">
        <f>main!T185</f>
        <v>0</v>
      </c>
      <c r="K140" s="716"/>
      <c r="L140" s="716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main!N186</f>
        <v>0</v>
      </c>
      <c r="E141" s="242">
        <f>main!O186</f>
        <v>0</v>
      </c>
      <c r="F141" s="242">
        <f>main!P186</f>
        <v>0</v>
      </c>
      <c r="G141" s="242">
        <f>main!Q186</f>
        <v>0</v>
      </c>
      <c r="H141" s="242">
        <f>main!R186</f>
        <v>0</v>
      </c>
      <c r="I141" s="242" t="str">
        <f>main!S186</f>
        <v xml:space="preserve"> </v>
      </c>
      <c r="J141" s="716">
        <f>main!T186</f>
        <v>0</v>
      </c>
      <c r="K141" s="716"/>
      <c r="L141" s="716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main!N187</f>
        <v>0</v>
      </c>
      <c r="E142" s="242">
        <f>main!O187</f>
        <v>0</v>
      </c>
      <c r="F142" s="242">
        <f>main!P187</f>
        <v>0</v>
      </c>
      <c r="G142" s="242">
        <f>main!Q187</f>
        <v>0</v>
      </c>
      <c r="H142" s="242">
        <f>main!R187</f>
        <v>0</v>
      </c>
      <c r="I142" s="242" t="str">
        <f>main!S187</f>
        <v xml:space="preserve"> </v>
      </c>
      <c r="J142" s="716">
        <f>main!T187</f>
        <v>0</v>
      </c>
      <c r="K142" s="716"/>
      <c r="L142" s="716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main!N188</f>
        <v>0</v>
      </c>
      <c r="E143" s="242">
        <f>main!O188</f>
        <v>0</v>
      </c>
      <c r="F143" s="242">
        <f>main!P188</f>
        <v>0</v>
      </c>
      <c r="G143" s="242">
        <f>main!Q188</f>
        <v>0</v>
      </c>
      <c r="H143" s="242">
        <f>main!R188</f>
        <v>0</v>
      </c>
      <c r="I143" s="242" t="str">
        <f>main!S188</f>
        <v xml:space="preserve"> </v>
      </c>
      <c r="J143" s="716">
        <f>main!T188</f>
        <v>0</v>
      </c>
      <c r="K143" s="716"/>
      <c r="L143" s="716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main!N189</f>
        <v>0</v>
      </c>
      <c r="E144" s="242">
        <f>main!O189</f>
        <v>0</v>
      </c>
      <c r="F144" s="242">
        <f>main!P189</f>
        <v>0</v>
      </c>
      <c r="G144" s="242">
        <f>main!Q189</f>
        <v>0</v>
      </c>
      <c r="H144" s="242">
        <f>main!R189</f>
        <v>0</v>
      </c>
      <c r="I144" s="242" t="str">
        <f>main!S189</f>
        <v xml:space="preserve"> </v>
      </c>
      <c r="J144" s="716">
        <f>main!T189</f>
        <v>0</v>
      </c>
      <c r="K144" s="716"/>
      <c r="L144" s="716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main!N190</f>
        <v>0</v>
      </c>
      <c r="E145" s="242">
        <f>main!O190</f>
        <v>0</v>
      </c>
      <c r="F145" s="242">
        <f>main!P190</f>
        <v>0</v>
      </c>
      <c r="G145" s="242">
        <f>main!Q190</f>
        <v>0</v>
      </c>
      <c r="H145" s="242">
        <f>main!R190</f>
        <v>0</v>
      </c>
      <c r="I145" s="242" t="str">
        <f>main!S190</f>
        <v xml:space="preserve"> </v>
      </c>
      <c r="J145" s="716">
        <f>main!T190</f>
        <v>0</v>
      </c>
      <c r="K145" s="716"/>
      <c r="L145" s="716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main!N191</f>
        <v>0</v>
      </c>
      <c r="E146" s="242">
        <f>main!O191</f>
        <v>0</v>
      </c>
      <c r="F146" s="242">
        <f>main!P191</f>
        <v>0</v>
      </c>
      <c r="G146" s="242">
        <f>main!Q191</f>
        <v>0</v>
      </c>
      <c r="H146" s="242">
        <f>main!R191</f>
        <v>0</v>
      </c>
      <c r="I146" s="242" t="str">
        <f>main!S191</f>
        <v xml:space="preserve"> </v>
      </c>
      <c r="J146" s="716">
        <f>main!T191</f>
        <v>0</v>
      </c>
      <c r="K146" s="716"/>
      <c r="L146" s="716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main!N192</f>
        <v>0</v>
      </c>
      <c r="E147" s="242">
        <f>main!O192</f>
        <v>0</v>
      </c>
      <c r="F147" s="242">
        <f>main!P192</f>
        <v>0</v>
      </c>
      <c r="G147" s="242">
        <f>main!Q192</f>
        <v>0</v>
      </c>
      <c r="H147" s="242">
        <f>main!R192</f>
        <v>0</v>
      </c>
      <c r="I147" s="242" t="str">
        <f>main!S192</f>
        <v xml:space="preserve"> </v>
      </c>
      <c r="J147" s="716">
        <f>main!T192</f>
        <v>0</v>
      </c>
      <c r="K147" s="716"/>
      <c r="L147" s="716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main!N193</f>
        <v>0</v>
      </c>
      <c r="E148" s="242">
        <f>main!O193</f>
        <v>0</v>
      </c>
      <c r="F148" s="242">
        <f>main!P193</f>
        <v>0</v>
      </c>
      <c r="G148" s="242">
        <f>main!Q193</f>
        <v>0</v>
      </c>
      <c r="H148" s="242">
        <f>main!R193</f>
        <v>0</v>
      </c>
      <c r="I148" s="242" t="str">
        <f>main!S193</f>
        <v xml:space="preserve"> </v>
      </c>
      <c r="J148" s="716">
        <f>main!T193</f>
        <v>0</v>
      </c>
      <c r="K148" s="716"/>
      <c r="L148" s="716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main!N194</f>
        <v>0</v>
      </c>
      <c r="E149" s="242">
        <f>main!O194</f>
        <v>0</v>
      </c>
      <c r="F149" s="242">
        <f>main!P194</f>
        <v>0</v>
      </c>
      <c r="G149" s="242">
        <f>main!Q194</f>
        <v>0</v>
      </c>
      <c r="H149" s="242">
        <f>main!R194</f>
        <v>0</v>
      </c>
      <c r="I149" s="242" t="str">
        <f>main!S194</f>
        <v xml:space="preserve"> </v>
      </c>
      <c r="J149" s="716">
        <f>main!T194</f>
        <v>0</v>
      </c>
      <c r="K149" s="716"/>
      <c r="L149" s="716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main!N195</f>
        <v>0</v>
      </c>
      <c r="E150" s="242">
        <f>main!O195</f>
        <v>0</v>
      </c>
      <c r="F150" s="242">
        <f>main!P195</f>
        <v>0</v>
      </c>
      <c r="G150" s="242">
        <f>main!Q195</f>
        <v>0</v>
      </c>
      <c r="H150" s="242">
        <f>main!R195</f>
        <v>0</v>
      </c>
      <c r="I150" s="242" t="str">
        <f>main!S195</f>
        <v xml:space="preserve"> </v>
      </c>
      <c r="J150" s="716">
        <f>main!T195</f>
        <v>0</v>
      </c>
      <c r="K150" s="716"/>
      <c r="L150" s="716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main!N196</f>
        <v>0</v>
      </c>
      <c r="E151" s="242">
        <f>main!O196</f>
        <v>0</v>
      </c>
      <c r="F151" s="242">
        <f>main!P196</f>
        <v>0</v>
      </c>
      <c r="G151" s="242">
        <f>main!Q196</f>
        <v>0</v>
      </c>
      <c r="H151" s="242">
        <f>main!R196</f>
        <v>0</v>
      </c>
      <c r="I151" s="242" t="str">
        <f>main!S196</f>
        <v xml:space="preserve"> </v>
      </c>
      <c r="J151" s="716">
        <f>main!T196</f>
        <v>0</v>
      </c>
      <c r="K151" s="716"/>
      <c r="L151" s="716"/>
    </row>
    <row r="152" spans="1:12" ht="18" customHeight="1" x14ac:dyDescent="0.25">
      <c r="A152" s="118" t="s">
        <v>194</v>
      </c>
      <c r="B152" s="112" t="s">
        <v>193</v>
      </c>
      <c r="C152" s="241">
        <f>main!M197</f>
        <v>7806.7</v>
      </c>
      <c r="D152" s="241">
        <f>main!N197</f>
        <v>7806.7</v>
      </c>
      <c r="E152" s="241">
        <f>main!O197</f>
        <v>1278.9000000000001</v>
      </c>
      <c r="F152" s="241">
        <f>main!P197</f>
        <v>-1308.4000000000001</v>
      </c>
      <c r="G152" s="241">
        <f>main!Q197</f>
        <v>2587.3000000000002</v>
      </c>
      <c r="H152" s="241">
        <f>main!R197</f>
        <v>-6527.7999999999993</v>
      </c>
      <c r="I152" s="241">
        <f>main!S197</f>
        <v>16.382082057719654</v>
      </c>
      <c r="J152" s="716">
        <f>main!T197</f>
        <v>4561.3999999999996</v>
      </c>
      <c r="K152" s="716">
        <f>main!U197</f>
        <v>-3282.4999999999995</v>
      </c>
      <c r="L152" s="716">
        <f>main!V197</f>
        <v>28.037444644188191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main!M198</f>
        <v>10357.5</v>
      </c>
      <c r="D153" s="236">
        <f>main!N198</f>
        <v>10357.5</v>
      </c>
      <c r="E153" s="236">
        <f>main!O198</f>
        <v>3329</v>
      </c>
      <c r="F153" s="236">
        <f>main!P198</f>
        <v>741.69999999999982</v>
      </c>
      <c r="G153" s="236">
        <f>main!Q198</f>
        <v>2587.3000000000002</v>
      </c>
      <c r="H153" s="236">
        <f>main!R198</f>
        <v>-7028.5</v>
      </c>
      <c r="I153" s="236">
        <f>main!S198</f>
        <v>32.140960656529082</v>
      </c>
      <c r="J153" s="709">
        <f>main!T198</f>
        <v>6590.7</v>
      </c>
      <c r="K153" s="709">
        <f>main!U198</f>
        <v>-3261.7</v>
      </c>
      <c r="L153" s="716">
        <f>main!V198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main!M199</f>
        <v>-2550.8000000000002</v>
      </c>
      <c r="D154" s="236">
        <f>main!N199</f>
        <v>-2550.8000000000002</v>
      </c>
      <c r="E154" s="236">
        <f>main!O199</f>
        <v>-2050.1</v>
      </c>
      <c r="F154" s="236">
        <f>main!P199</f>
        <v>-2050.1</v>
      </c>
      <c r="G154" s="236">
        <f>main!Q199</f>
        <v>0</v>
      </c>
      <c r="H154" s="236">
        <f>main!R199</f>
        <v>500.70000000000027</v>
      </c>
      <c r="I154" s="236">
        <f>main!S199</f>
        <v>80.370864042653281</v>
      </c>
      <c r="J154" s="709">
        <f>main!T199</f>
        <v>-2029.3</v>
      </c>
      <c r="K154" s="709">
        <f>main!U199</f>
        <v>-20.799999999999955</v>
      </c>
      <c r="L154" s="709">
        <f>main!V199</f>
        <v>101.02498398462522</v>
      </c>
    </row>
    <row r="155" spans="1:12" ht="22.5" customHeight="1" x14ac:dyDescent="0.25">
      <c r="A155" s="259" t="s">
        <v>199</v>
      </c>
      <c r="B155" s="266" t="s">
        <v>196</v>
      </c>
      <c r="C155" s="260">
        <f>main!M200</f>
        <v>263.19999999999891</v>
      </c>
      <c r="D155" s="260">
        <f>main!N200</f>
        <v>263.20000000000618</v>
      </c>
      <c r="E155" s="260">
        <f>main!O200</f>
        <v>-850.80000000001201</v>
      </c>
      <c r="F155" s="260">
        <f>main!P200</f>
        <v>-658.400000000011</v>
      </c>
      <c r="G155" s="260">
        <f>main!Q200</f>
        <v>-192.40000000000055</v>
      </c>
      <c r="H155" s="260">
        <f>main!R200</f>
        <v>-1114.0000000000182</v>
      </c>
      <c r="I155" s="260" t="str">
        <f>main!S200</f>
        <v>&lt;0</v>
      </c>
      <c r="J155" s="722">
        <f>main!T200</f>
        <v>-3141.7000000000044</v>
      </c>
      <c r="K155" s="722">
        <f>main!U200</f>
        <v>2290.8999999999924</v>
      </c>
      <c r="L155" s="722">
        <f>main!V200</f>
        <v>27.080879778464233</v>
      </c>
    </row>
    <row r="156" spans="1:12" ht="21" customHeight="1" x14ac:dyDescent="0.25">
      <c r="A156" s="261" t="s">
        <v>200</v>
      </c>
      <c r="B156" s="262" t="s">
        <v>197</v>
      </c>
      <c r="C156" s="263">
        <f>main!M201</f>
        <v>3261.1</v>
      </c>
      <c r="D156" s="263">
        <f>main!N201</f>
        <v>3263.3</v>
      </c>
      <c r="E156" s="263">
        <f>main!O201</f>
        <v>4860.5999999999995</v>
      </c>
      <c r="F156" s="263">
        <f>main!P201</f>
        <v>3285.0999999999995</v>
      </c>
      <c r="G156" s="263">
        <f>main!Q201</f>
        <v>1575.5</v>
      </c>
      <c r="H156" s="263">
        <f>main!R201</f>
        <v>1597.2999999999993</v>
      </c>
      <c r="I156" s="263">
        <f>main!S201</f>
        <v>148.94738454938249</v>
      </c>
      <c r="J156" s="719">
        <f>main!T201</f>
        <v>3630.1000000000004</v>
      </c>
      <c r="K156" s="719">
        <f>main!U201</f>
        <v>1230.4999999999991</v>
      </c>
      <c r="L156" s="719">
        <f>main!V201</f>
        <v>133.89713781989474</v>
      </c>
    </row>
    <row r="157" spans="1:12" ht="21" customHeight="1" x14ac:dyDescent="0.25">
      <c r="A157" s="261" t="s">
        <v>342</v>
      </c>
      <c r="B157" s="262" t="s">
        <v>341</v>
      </c>
      <c r="C157" s="263">
        <f>main!M202</f>
        <v>0</v>
      </c>
      <c r="D157" s="263">
        <f>main!N202</f>
        <v>0</v>
      </c>
      <c r="E157" s="263">
        <f>main!O202</f>
        <v>-1.7</v>
      </c>
      <c r="F157" s="263">
        <f>main!P202</f>
        <v>-9.9999999999999867E-2</v>
      </c>
      <c r="G157" s="263">
        <f>main!Q202</f>
        <v>-1.6</v>
      </c>
      <c r="H157" s="263">
        <f>main!R202</f>
        <v>-1.7</v>
      </c>
      <c r="I157" s="263" t="str">
        <f>main!S202</f>
        <v xml:space="preserve"> </v>
      </c>
      <c r="J157" s="719">
        <f>main!T202</f>
        <v>-2.2999999999999998</v>
      </c>
      <c r="K157" s="705">
        <f>main!U202</f>
        <v>0</v>
      </c>
      <c r="L157" s="720">
        <f>main!V202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main!M203</f>
        <v>-2997.900000000001</v>
      </c>
      <c r="D158" s="263">
        <f>main!N203</f>
        <v>-3000.099999999994</v>
      </c>
      <c r="E158" s="263">
        <f>main!O203</f>
        <v>-5709.7000000000116</v>
      </c>
      <c r="F158" s="263">
        <f>main!P203</f>
        <v>-3943.4000000000106</v>
      </c>
      <c r="G158" s="263">
        <f>main!Q203</f>
        <v>-1766.3000000000006</v>
      </c>
      <c r="H158" s="263">
        <f>main!R203</f>
        <v>-2709.6000000000176</v>
      </c>
      <c r="I158" s="263">
        <f>main!S203</f>
        <v>190.3169894336863</v>
      </c>
      <c r="J158" s="719">
        <f>main!T203</f>
        <v>-6769.5000000000036</v>
      </c>
      <c r="K158" s="719">
        <f>main!U203</f>
        <v>1059.799999999992</v>
      </c>
      <c r="L158" s="719">
        <f>main!V203</f>
        <v>84.344486298840522</v>
      </c>
    </row>
    <row r="162" spans="2:2" x14ac:dyDescent="0.25">
      <c r="B162" s="879"/>
    </row>
  </sheetData>
  <mergeCells count="14">
    <mergeCell ref="B7:B8"/>
    <mergeCell ref="A7:A8"/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3" t="s">
        <v>280</v>
      </c>
      <c r="K1" s="1063"/>
    </row>
    <row r="2" spans="1:12" ht="20.25" x14ac:dyDescent="0.25">
      <c r="A2" s="1055" t="s">
        <v>283</v>
      </c>
      <c r="B2" s="1055"/>
      <c r="C2" s="1055"/>
      <c r="D2" s="1055"/>
      <c r="E2" s="1055"/>
      <c r="F2" s="1055"/>
      <c r="G2" s="1055"/>
      <c r="H2" s="1055"/>
      <c r="I2" s="1055"/>
    </row>
    <row r="3" spans="1:12" ht="20.25" x14ac:dyDescent="0.25">
      <c r="A3" s="1055" t="s">
        <v>367</v>
      </c>
      <c r="B3" s="1055"/>
      <c r="C3" s="1055"/>
      <c r="D3" s="1055"/>
      <c r="E3" s="1055"/>
      <c r="F3" s="1055"/>
      <c r="G3" s="1055"/>
      <c r="H3" s="1055"/>
      <c r="I3" s="1055"/>
    </row>
    <row r="4" spans="1:12" ht="20.25" x14ac:dyDescent="0.25">
      <c r="A4" s="1055" t="s">
        <v>285</v>
      </c>
      <c r="B4" s="1055"/>
      <c r="C4" s="1055"/>
      <c r="D4" s="1055"/>
      <c r="E4" s="1055"/>
      <c r="F4" s="1055"/>
      <c r="G4" s="1055"/>
      <c r="H4" s="1055"/>
      <c r="I4" s="1055"/>
    </row>
    <row r="5" spans="1:12" ht="15.75" x14ac:dyDescent="0.25">
      <c r="A5" s="1053" t="str">
        <f>main!A1</f>
        <v>la situația din 30 septembrie 2021</v>
      </c>
      <c r="B5" s="1053"/>
      <c r="C5" s="1053"/>
      <c r="D5" s="1053"/>
      <c r="E5" s="1053"/>
      <c r="F5" s="1053"/>
      <c r="G5" s="1053"/>
      <c r="H5" s="1053"/>
      <c r="I5" s="1053"/>
    </row>
    <row r="6" spans="1:12" ht="15.75" x14ac:dyDescent="0.25">
      <c r="A6" s="1058"/>
      <c r="B6" s="1058"/>
      <c r="C6" s="1058"/>
      <c r="D6" s="1058"/>
      <c r="E6" s="1058"/>
      <c r="F6" s="1058"/>
      <c r="G6" s="1058"/>
      <c r="H6" s="1058"/>
      <c r="I6" s="1058"/>
    </row>
    <row r="7" spans="1:12" ht="20.25" customHeight="1" x14ac:dyDescent="0.25">
      <c r="L7" s="267" t="s">
        <v>20</v>
      </c>
    </row>
    <row r="8" spans="1:12" ht="30" customHeight="1" x14ac:dyDescent="0.25">
      <c r="A8" s="1064" t="s">
        <v>29</v>
      </c>
      <c r="B8" s="411" t="s">
        <v>231</v>
      </c>
      <c r="C8" s="1065" t="s">
        <v>343</v>
      </c>
      <c r="D8" s="1062" t="s">
        <v>23</v>
      </c>
      <c r="E8" s="1062" t="s">
        <v>30</v>
      </c>
      <c r="F8" s="1054" t="s">
        <v>290</v>
      </c>
      <c r="G8" s="1054"/>
      <c r="H8" s="1062" t="s">
        <v>24</v>
      </c>
      <c r="I8" s="1062"/>
      <c r="J8" s="1062" t="s">
        <v>27</v>
      </c>
      <c r="K8" s="1062" t="s">
        <v>28</v>
      </c>
      <c r="L8" s="1062"/>
    </row>
    <row r="9" spans="1:12" ht="29.25" x14ac:dyDescent="0.25">
      <c r="A9" s="1064"/>
      <c r="B9" s="412"/>
      <c r="C9" s="1066"/>
      <c r="D9" s="1062"/>
      <c r="E9" s="1062"/>
      <c r="F9" s="340" t="s">
        <v>292</v>
      </c>
      <c r="G9" s="340" t="s">
        <v>291</v>
      </c>
      <c r="H9" s="269" t="s">
        <v>281</v>
      </c>
      <c r="I9" s="269" t="s">
        <v>25</v>
      </c>
      <c r="J9" s="1062"/>
      <c r="K9" s="880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81" t="s">
        <v>55</v>
      </c>
      <c r="B11" s="293" t="s">
        <v>54</v>
      </c>
      <c r="C11" s="294">
        <f>main!M75</f>
        <v>76246.100000000006</v>
      </c>
      <c r="D11" s="294">
        <f>main!N75</f>
        <v>76874.200000000012</v>
      </c>
      <c r="E11" s="294">
        <f>main!O75</f>
        <v>53488.999999999993</v>
      </c>
      <c r="F11" s="294">
        <f>main!P75</f>
        <v>51736.799999999996</v>
      </c>
      <c r="G11" s="294">
        <f>main!Q75</f>
        <v>1752.1999999999998</v>
      </c>
      <c r="H11" s="294">
        <f>main!R75</f>
        <v>-23385.200000000019</v>
      </c>
      <c r="I11" s="294">
        <f>main!S75</f>
        <v>69.57991107549735</v>
      </c>
      <c r="J11" s="294">
        <f>main!T75</f>
        <v>47469.599999999991</v>
      </c>
      <c r="K11" s="294">
        <f>main!U75</f>
        <v>6019.4000000000015</v>
      </c>
      <c r="L11" s="294">
        <f>main!V75</f>
        <v>112.68053659605306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5"/>
      <c r="K12" s="715"/>
      <c r="L12" s="715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8451.2000000000007</v>
      </c>
      <c r="E13" s="273">
        <f>main!O107</f>
        <v>5594</v>
      </c>
      <c r="F13" s="273">
        <f>main!P107</f>
        <v>5557.7</v>
      </c>
      <c r="G13" s="273">
        <f>main!Q107</f>
        <v>36.299999999999997</v>
      </c>
      <c r="H13" s="273">
        <f>main!R107</f>
        <v>-2857.2000000000007</v>
      </c>
      <c r="I13" s="273">
        <f>main!S107</f>
        <v>66.191783415372967</v>
      </c>
      <c r="J13" s="273">
        <f>main!T107</f>
        <v>5265.7</v>
      </c>
      <c r="K13" s="273">
        <f>main!U107</f>
        <v>328.30000000000018</v>
      </c>
      <c r="L13" s="273">
        <f>main!V107</f>
        <v>106.23468864538428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2766.1</v>
      </c>
      <c r="E14" s="275">
        <f>main!O108</f>
        <v>2021.3</v>
      </c>
      <c r="F14" s="275">
        <f>main!P108</f>
        <v>2021.3</v>
      </c>
      <c r="G14" s="275">
        <f>main!Q108</f>
        <v>0</v>
      </c>
      <c r="H14" s="275">
        <f>main!R108</f>
        <v>-744.8</v>
      </c>
      <c r="I14" s="275">
        <f>main!S108</f>
        <v>73.074003109070532</v>
      </c>
      <c r="J14" s="275">
        <f>main!T108</f>
        <v>2011</v>
      </c>
      <c r="K14" s="275">
        <f>main!U108</f>
        <v>10.299999999999955</v>
      </c>
      <c r="L14" s="275">
        <f>main!V108</f>
        <v>100.51218299353555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488.3</v>
      </c>
      <c r="F15" s="273">
        <f>main!P109</f>
        <v>486.8</v>
      </c>
      <c r="G15" s="273">
        <f>main!Q109</f>
        <v>1.5</v>
      </c>
      <c r="H15" s="273">
        <f>main!R109</f>
        <v>-290.7</v>
      </c>
      <c r="I15" s="273">
        <f>main!S109</f>
        <v>62.68292682926829</v>
      </c>
      <c r="J15" s="273">
        <f>main!T109</f>
        <v>396.6</v>
      </c>
      <c r="K15" s="273">
        <f>main!U109</f>
        <v>91.699999999999989</v>
      </c>
      <c r="L15" s="273">
        <f>main!V109</f>
        <v>123.12153303076147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5321.2</v>
      </c>
      <c r="E17" s="273">
        <f>main!O111</f>
        <v>3507.2</v>
      </c>
      <c r="F17" s="273">
        <f>main!P111</f>
        <v>3492.5</v>
      </c>
      <c r="G17" s="273">
        <f>main!Q111</f>
        <v>14.7</v>
      </c>
      <c r="H17" s="273">
        <f>main!R111</f>
        <v>-1814</v>
      </c>
      <c r="I17" s="273">
        <f>main!S111</f>
        <v>65.909945125159737</v>
      </c>
      <c r="J17" s="273">
        <f>main!T111</f>
        <v>3148.9</v>
      </c>
      <c r="K17" s="273">
        <f>main!U111</f>
        <v>358.29999999999973</v>
      </c>
      <c r="L17" s="273">
        <f>main!V111</f>
        <v>111.37857664581281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6863.3</v>
      </c>
      <c r="E19" s="273">
        <f>main!O113</f>
        <v>3970.9</v>
      </c>
      <c r="F19" s="273">
        <f>main!P113</f>
        <v>2921.8</v>
      </c>
      <c r="G19" s="273">
        <f>main!Q113</f>
        <v>1049.0999999999999</v>
      </c>
      <c r="H19" s="273">
        <f>main!R113</f>
        <v>-2892.4</v>
      </c>
      <c r="I19" s="273">
        <f>main!S113</f>
        <v>57.857007561959996</v>
      </c>
      <c r="J19" s="273">
        <f>main!T113</f>
        <v>4983.6000000000004</v>
      </c>
      <c r="K19" s="273">
        <f>main!U113</f>
        <v>-1012.7000000000003</v>
      </c>
      <c r="L19" s="273">
        <f>main!V113</f>
        <v>79.679348262300337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1089.5</v>
      </c>
      <c r="E20" s="275">
        <f>main!O114</f>
        <v>613.70000000000005</v>
      </c>
      <c r="F20" s="275">
        <f>main!P114</f>
        <v>609.90000000000009</v>
      </c>
      <c r="G20" s="275">
        <f>main!Q114</f>
        <v>3.8</v>
      </c>
      <c r="H20" s="275">
        <f>main!R114</f>
        <v>-475.79999999999995</v>
      </c>
      <c r="I20" s="275">
        <f>main!S114</f>
        <v>56.328591096833414</v>
      </c>
      <c r="J20" s="275">
        <f>main!T114</f>
        <v>559</v>
      </c>
      <c r="K20" s="275">
        <f>main!U114</f>
        <v>54.700000000000045</v>
      </c>
      <c r="L20" s="275">
        <f>main!V114</f>
        <v>109.78533094812167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435.5</v>
      </c>
      <c r="E21" s="273">
        <f>main!O115</f>
        <v>154.9</v>
      </c>
      <c r="F21" s="273">
        <f>main!P115</f>
        <v>145</v>
      </c>
      <c r="G21" s="273">
        <f>main!Q115</f>
        <v>9.9</v>
      </c>
      <c r="H21" s="273">
        <f>main!R115</f>
        <v>-280.60000000000002</v>
      </c>
      <c r="I21" s="273">
        <f>main!S115</f>
        <v>35.568312284730197</v>
      </c>
      <c r="J21" s="273">
        <f>main!T115</f>
        <v>130.19999999999999</v>
      </c>
      <c r="K21" s="273">
        <f>main!U115</f>
        <v>24.700000000000017</v>
      </c>
      <c r="L21" s="273">
        <f>main!V115</f>
        <v>118.97081413210446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28.2</v>
      </c>
      <c r="E22" s="275">
        <f>main!O116</f>
        <v>6.6</v>
      </c>
      <c r="F22" s="275">
        <f>main!P116</f>
        <v>6.6</v>
      </c>
      <c r="G22" s="275">
        <f>main!Q116</f>
        <v>0</v>
      </c>
      <c r="H22" s="275">
        <f>main!R116</f>
        <v>-21.6</v>
      </c>
      <c r="I22" s="275">
        <f>main!S116</f>
        <v>23.404255319148938</v>
      </c>
      <c r="J22" s="275">
        <f>main!T116</f>
        <v>5.6</v>
      </c>
      <c r="K22" s="275">
        <f>main!U116</f>
        <v>1</v>
      </c>
      <c r="L22" s="275">
        <f>main!V116</f>
        <v>117.85714285714286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548.5</v>
      </c>
      <c r="E23" s="273">
        <f>main!O117</f>
        <v>177.9</v>
      </c>
      <c r="F23" s="273">
        <f>main!P117</f>
        <v>163.4</v>
      </c>
      <c r="G23" s="273">
        <f>main!Q117</f>
        <v>14.5</v>
      </c>
      <c r="H23" s="273">
        <f>main!R117</f>
        <v>-370.6</v>
      </c>
      <c r="I23" s="273">
        <f>main!S117</f>
        <v>32.433910665451229</v>
      </c>
      <c r="J23" s="273">
        <f>main!T117</f>
        <v>175.2</v>
      </c>
      <c r="K23" s="273">
        <f>main!U117</f>
        <v>2.7000000000000171</v>
      </c>
      <c r="L23" s="273">
        <f>main!V117</f>
        <v>101.54109589041096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345</v>
      </c>
      <c r="E24" s="275">
        <f>main!O118</f>
        <v>122.3</v>
      </c>
      <c r="F24" s="275">
        <f>main!P118</f>
        <v>122.3</v>
      </c>
      <c r="G24" s="275">
        <f>main!Q118</f>
        <v>0</v>
      </c>
      <c r="H24" s="275">
        <f>main!R118</f>
        <v>-222.7</v>
      </c>
      <c r="I24" s="275">
        <f>main!S118</f>
        <v>35.449275362318836</v>
      </c>
      <c r="J24" s="275">
        <f>main!T118</f>
        <v>117.2</v>
      </c>
      <c r="K24" s="275">
        <f>main!U118</f>
        <v>5.0999999999999943</v>
      </c>
      <c r="L24" s="275">
        <f>main!V118</f>
        <v>104.35153583617746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7901.8</v>
      </c>
      <c r="D25" s="273">
        <f>main!N119</f>
        <v>13418.900000000001</v>
      </c>
      <c r="E25" s="273">
        <f>main!O119</f>
        <v>9553.4</v>
      </c>
      <c r="F25" s="273">
        <f>main!P119</f>
        <v>9049.4</v>
      </c>
      <c r="G25" s="273">
        <f>main!Q119</f>
        <v>504</v>
      </c>
      <c r="H25" s="273">
        <f>main!R119</f>
        <v>-3865.5000000000018</v>
      </c>
      <c r="I25" s="273">
        <f>main!S119</f>
        <v>71.193614975892203</v>
      </c>
      <c r="J25" s="273">
        <f>main!T119</f>
        <v>6646.8</v>
      </c>
      <c r="K25" s="273">
        <f>main!U119</f>
        <v>2906.5999999999995</v>
      </c>
      <c r="L25" s="273">
        <f>main!V119</f>
        <v>143.72931335379431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944.3</v>
      </c>
      <c r="E27" s="273">
        <f>main!O122</f>
        <v>581.79999999999995</v>
      </c>
      <c r="F27" s="273">
        <f>main!P122</f>
        <v>581.79999999999995</v>
      </c>
      <c r="G27" s="273">
        <f>main!Q122</f>
        <v>0</v>
      </c>
      <c r="H27" s="273">
        <f>main!R122</f>
        <v>-362.5</v>
      </c>
      <c r="I27" s="273">
        <f>main!S122</f>
        <v>61.611775918669906</v>
      </c>
      <c r="J27" s="273">
        <f>main!T122</f>
        <v>567.1</v>
      </c>
      <c r="K27" s="273">
        <f>main!U122</f>
        <v>14.699999999999932</v>
      </c>
      <c r="L27" s="273">
        <f>main!V122</f>
        <v>102.59213542585081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238.5</v>
      </c>
      <c r="E28" s="275">
        <f>main!O123</f>
        <v>165.2</v>
      </c>
      <c r="F28" s="275">
        <f>main!P123</f>
        <v>165.2</v>
      </c>
      <c r="G28" s="275">
        <f>main!Q123</f>
        <v>0</v>
      </c>
      <c r="H28" s="275">
        <f>main!R123</f>
        <v>-73.300000000000011</v>
      </c>
      <c r="I28" s="275">
        <f>main!S123</f>
        <v>69.266247379454924</v>
      </c>
      <c r="J28" s="275">
        <f>main!T123</f>
        <v>145.19999999999999</v>
      </c>
      <c r="K28" s="275">
        <f>main!U123</f>
        <v>20</v>
      </c>
      <c r="L28" s="275">
        <f>main!V123</f>
        <v>113.7741046831956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12631</v>
      </c>
      <c r="E29" s="273">
        <f>main!O124</f>
        <v>8808.6</v>
      </c>
      <c r="F29" s="273">
        <f>main!P124</f>
        <v>8686.4</v>
      </c>
      <c r="G29" s="273">
        <f>main!Q124</f>
        <v>122.2</v>
      </c>
      <c r="H29" s="273">
        <f>main!R124</f>
        <v>-3822.3999999999996</v>
      </c>
      <c r="I29" s="273">
        <f>main!S124</f>
        <v>69.737946322539784</v>
      </c>
      <c r="J29" s="273">
        <f>main!T124</f>
        <v>7978.4</v>
      </c>
      <c r="K29" s="273">
        <f>main!U124</f>
        <v>830.20000000000073</v>
      </c>
      <c r="L29" s="273">
        <f>main!V124</f>
        <v>110.40559510678834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6948.6</v>
      </c>
      <c r="F30" s="275">
        <f>main!P125</f>
        <v>6948.6</v>
      </c>
      <c r="G30" s="275">
        <f>main!Q125</f>
        <v>0</v>
      </c>
      <c r="H30" s="275">
        <f>main!R125</f>
        <v>-2937.8999999999996</v>
      </c>
      <c r="I30" s="275">
        <f>main!S125</f>
        <v>70.283720224548631</v>
      </c>
      <c r="J30" s="275">
        <f>main!T125</f>
        <v>6164.2</v>
      </c>
      <c r="K30" s="275">
        <f>main!U125</f>
        <v>784.40000000000055</v>
      </c>
      <c r="L30" s="275">
        <f>main!V125</f>
        <v>112.72509003601441</v>
      </c>
    </row>
    <row r="31" spans="1:12" ht="15.75" x14ac:dyDescent="0.25">
      <c r="A31" s="211" t="s">
        <v>78</v>
      </c>
      <c r="B31" s="272" t="s">
        <v>77</v>
      </c>
      <c r="C31" s="273">
        <f>main!M126</f>
        <v>11530.4</v>
      </c>
      <c r="D31" s="273">
        <f>main!N126</f>
        <v>27481.300000000003</v>
      </c>
      <c r="E31" s="273">
        <f>main!O126</f>
        <v>20652</v>
      </c>
      <c r="F31" s="273">
        <f>main!P126</f>
        <v>20652</v>
      </c>
      <c r="G31" s="273">
        <f>main!Q126</f>
        <v>0</v>
      </c>
      <c r="H31" s="273">
        <f>main!R126</f>
        <v>-6829.3000000000029</v>
      </c>
      <c r="I31" s="273">
        <f>main!S126</f>
        <v>75.149283330846785</v>
      </c>
      <c r="J31" s="273">
        <f>main!T126</f>
        <v>18177.099999999999</v>
      </c>
      <c r="K31" s="273">
        <f>main!U126</f>
        <v>2474.9000000000015</v>
      </c>
      <c r="L31" s="273">
        <f>main!V126</f>
        <v>113.61548321789505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434.7</v>
      </c>
      <c r="E32" s="275">
        <f>main!O127</f>
        <v>266.5</v>
      </c>
      <c r="F32" s="275">
        <f>main!P127</f>
        <v>266.5</v>
      </c>
      <c r="G32" s="275">
        <f>main!Q127</f>
        <v>0</v>
      </c>
      <c r="H32" s="275">
        <f>main!R127</f>
        <v>-168.2</v>
      </c>
      <c r="I32" s="275">
        <f>main!S127</f>
        <v>61.306648263170004</v>
      </c>
      <c r="J32" s="275">
        <f>main!T127</f>
        <v>184.2</v>
      </c>
      <c r="K32" s="275">
        <f>main!U127</f>
        <v>82.300000000000011</v>
      </c>
      <c r="L32" s="275">
        <f>main!V127</f>
        <v>144.67969598262761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1" t="s">
        <v>282</v>
      </c>
      <c r="G1" s="1061"/>
    </row>
    <row r="2" spans="1:7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7" ht="20.25" x14ac:dyDescent="0.25">
      <c r="A3" s="1055" t="s">
        <v>355</v>
      </c>
      <c r="B3" s="1055"/>
      <c r="C3" s="1055"/>
      <c r="D3" s="1055"/>
      <c r="E3" s="1055"/>
      <c r="F3" s="1055"/>
      <c r="G3" s="1055"/>
    </row>
    <row r="4" spans="1:7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7" ht="20.25" customHeight="1" x14ac:dyDescent="0.25">
      <c r="A5" s="1053" t="str">
        <f>main!A1</f>
        <v>la situația din 30 septembrie 2021</v>
      </c>
      <c r="B5" s="1053"/>
      <c r="C5" s="1053"/>
      <c r="D5" s="1053"/>
      <c r="E5" s="1053"/>
      <c r="F5" s="1053"/>
      <c r="G5" s="1053"/>
    </row>
    <row r="6" spans="1:7" ht="20.25" customHeight="1" x14ac:dyDescent="0.25">
      <c r="A6" s="1058"/>
      <c r="B6" s="1058"/>
      <c r="C6" s="1058"/>
      <c r="D6" s="1058"/>
      <c r="E6" s="1058"/>
      <c r="F6" s="1058"/>
      <c r="G6" s="105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4" t="s">
        <v>29</v>
      </c>
      <c r="B8" s="1065" t="s">
        <v>231</v>
      </c>
      <c r="C8" s="1065" t="s">
        <v>343</v>
      </c>
      <c r="D8" s="1069" t="s">
        <v>23</v>
      </c>
      <c r="E8" s="1069" t="s">
        <v>30</v>
      </c>
      <c r="F8" s="1067" t="s">
        <v>24</v>
      </c>
      <c r="G8" s="1068"/>
    </row>
    <row r="9" spans="1:7" ht="31.5" x14ac:dyDescent="0.25">
      <c r="A9" s="1064"/>
      <c r="B9" s="1066"/>
      <c r="C9" s="1066"/>
      <c r="D9" s="1070"/>
      <c r="E9" s="1070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19997.799999999996</v>
      </c>
      <c r="F11" s="279">
        <f>main!AL75</f>
        <v>-6402.7000000000044</v>
      </c>
      <c r="G11" s="279">
        <f>main!AM75</f>
        <v>75.747807806670309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19986.199999999997</v>
      </c>
      <c r="F13" s="281">
        <f>main!AL77</f>
        <v>-6391.9000000000015</v>
      </c>
      <c r="G13" s="281">
        <f>main!AM77</f>
        <v>75.768156159844708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125.7</v>
      </c>
      <c r="F14" s="249">
        <f>main!AL78</f>
        <v>-49.899999999999991</v>
      </c>
      <c r="G14" s="249">
        <f>main!AM78</f>
        <v>71.583143507972665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283.10000000000002</v>
      </c>
      <c r="E15" s="249">
        <f>main!AK79</f>
        <v>172.9</v>
      </c>
      <c r="F15" s="249">
        <f>main!AL79</f>
        <v>-110.20000000000002</v>
      </c>
      <c r="G15" s="249">
        <f>main!AM79</f>
        <v>61.073825503355707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25914.1</v>
      </c>
      <c r="E21" s="249">
        <f>main!AK87</f>
        <v>19683.599999999999</v>
      </c>
      <c r="F21" s="249">
        <f>main!AL87</f>
        <v>-6230.5</v>
      </c>
      <c r="G21" s="249">
        <f>main!AM87</f>
        <v>75.95710443349374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4</v>
      </c>
      <c r="F22" s="249">
        <f>main!AL88</f>
        <v>-1.2999999999999998</v>
      </c>
      <c r="G22" s="249">
        <f>main!AM88</f>
        <v>75.471698113207552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11.6</v>
      </c>
      <c r="F23" s="281">
        <f>main!AL94</f>
        <v>-10.799999999999999</v>
      </c>
      <c r="G23" s="281">
        <f>main!AM94</f>
        <v>51.785714285714292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9</v>
      </c>
      <c r="F24" s="249">
        <f>main!AL95</f>
        <v>-7</v>
      </c>
      <c r="G24" s="249">
        <f>main!AM95</f>
        <v>56.25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5.3</v>
      </c>
      <c r="D27" s="247">
        <f>main!AJ98</f>
        <v>5.2</v>
      </c>
      <c r="E27" s="247">
        <f>main!AK98</f>
        <v>2</v>
      </c>
      <c r="F27" s="247">
        <f>main!AL98</f>
        <v>-3.2</v>
      </c>
      <c r="G27" s="247">
        <f>main!AM98</f>
        <v>38.46153846153846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0.6</v>
      </c>
      <c r="F28" s="247">
        <f>main!AL101</f>
        <v>-0.6</v>
      </c>
      <c r="G28" s="247">
        <f>main!AM101</f>
        <v>50</v>
      </c>
    </row>
    <row r="29" spans="1:7" ht="31.5" x14ac:dyDescent="0.25">
      <c r="A29" s="290" t="s">
        <v>273</v>
      </c>
      <c r="B29" s="251" t="s">
        <v>360</v>
      </c>
      <c r="C29" s="339">
        <f>main!AI101</f>
        <v>1</v>
      </c>
      <c r="D29" s="339">
        <f>main!AJ101</f>
        <v>1.2</v>
      </c>
      <c r="E29" s="339">
        <f>main!AK101</f>
        <v>0.6</v>
      </c>
      <c r="F29" s="339">
        <f>main!AL101</f>
        <v>-0.6</v>
      </c>
      <c r="G29" s="339">
        <f>main!AM101</f>
        <v>50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1" t="s">
        <v>353</v>
      </c>
      <c r="G1" s="1061"/>
    </row>
    <row r="2" spans="1:10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10" ht="20.25" x14ac:dyDescent="0.25">
      <c r="A3" s="1055" t="s">
        <v>356</v>
      </c>
      <c r="B3" s="1055"/>
      <c r="C3" s="1055"/>
      <c r="D3" s="1055"/>
      <c r="E3" s="1055"/>
      <c r="F3" s="1055"/>
      <c r="G3" s="1055"/>
      <c r="H3" s="13"/>
      <c r="I3" s="13"/>
      <c r="J3" s="13"/>
    </row>
    <row r="4" spans="1:10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10" ht="20.25" customHeight="1" x14ac:dyDescent="0.25">
      <c r="A5" s="1053" t="str">
        <f>main!A1</f>
        <v>la situația din 30 septembrie 2021</v>
      </c>
      <c r="B5" s="1053"/>
      <c r="C5" s="1053"/>
      <c r="D5" s="1053"/>
      <c r="E5" s="1053"/>
      <c r="F5" s="1053"/>
      <c r="G5" s="1053"/>
    </row>
    <row r="6" spans="1:10" ht="20.25" customHeight="1" x14ac:dyDescent="0.25">
      <c r="A6" s="1058"/>
      <c r="B6" s="1058"/>
      <c r="C6" s="1058"/>
      <c r="D6" s="1058"/>
      <c r="E6" s="1058"/>
      <c r="F6" s="1058"/>
      <c r="G6" s="105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4" t="s">
        <v>29</v>
      </c>
      <c r="B8" s="1065" t="s">
        <v>231</v>
      </c>
      <c r="C8" s="1065" t="s">
        <v>343</v>
      </c>
      <c r="D8" s="1069" t="s">
        <v>23</v>
      </c>
      <c r="E8" s="1069" t="s">
        <v>30</v>
      </c>
      <c r="F8" s="1067" t="s">
        <v>24</v>
      </c>
      <c r="G8" s="1068"/>
    </row>
    <row r="9" spans="1:10" ht="31.5" x14ac:dyDescent="0.25">
      <c r="A9" s="1064"/>
      <c r="B9" s="1066"/>
      <c r="C9" s="1066"/>
      <c r="D9" s="1070"/>
      <c r="E9" s="1070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8266.2999999999993</v>
      </c>
      <c r="F11" s="279">
        <f>main!AT75</f>
        <v>-3077.8000000000011</v>
      </c>
      <c r="G11" s="279">
        <f>main!AU75</f>
        <v>72.868715896369025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8264.5</v>
      </c>
      <c r="F13" s="281">
        <f>main!AT77</f>
        <v>-3060.8000000000011</v>
      </c>
      <c r="G13" s="281">
        <f>main!AU77</f>
        <v>72.973784358913221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52.8</v>
      </c>
      <c r="F14" s="249">
        <f>main!AT78</f>
        <v>-20.900000000000006</v>
      </c>
      <c r="G14" s="249">
        <f>main!AU78</f>
        <v>71.641791044776113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11251.1</v>
      </c>
      <c r="E15" s="249">
        <f>main!AS79</f>
        <v>8211.5</v>
      </c>
      <c r="F15" s="249">
        <f>main!AT79</f>
        <v>-3039.6000000000004</v>
      </c>
      <c r="G15" s="249">
        <f>main!AU79</f>
        <v>72.983974900231971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0.2</v>
      </c>
      <c r="F21" s="249">
        <f>main!AT87</f>
        <v>-0.3</v>
      </c>
      <c r="G21" s="249">
        <f>main!AU87</f>
        <v>40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1.7999999999999998</v>
      </c>
      <c r="F23" s="281">
        <f>main!AT94</f>
        <v>-17</v>
      </c>
      <c r="G23" s="281">
        <f>main!AU94</f>
        <v>9.5744680851063819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1.2</v>
      </c>
      <c r="F24" s="249">
        <f>main!AT95</f>
        <v>-16.600000000000001</v>
      </c>
      <c r="G24" s="249">
        <f>main!AU95</f>
        <v>6.7415730337078648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1</v>
      </c>
      <c r="D28" s="249">
        <f>main!AR98</f>
        <v>1</v>
      </c>
      <c r="E28" s="249">
        <f>main!AS98</f>
        <v>0.6</v>
      </c>
      <c r="F28" s="249">
        <f>main!AT98</f>
        <v>-0.4</v>
      </c>
      <c r="G28" s="249">
        <f>main!AU98</f>
        <v>60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2021-10-29T11:25:26Z</dcterms:modified>
</cp:coreProperties>
</file>