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92" firstSheet="2" activeTab="2"/>
  </bookViews>
  <sheets>
    <sheet name="podval" sheetId="27" state="hidden" r:id="rId1"/>
    <sheet name="main" sheetId="8" state="hidden" r:id="rId2"/>
    <sheet name="econom" sheetId="4" r:id="rId3"/>
    <sheet name="cnas" sheetId="15" state="hidden" r:id="rId4"/>
    <sheet name="cnam" sheetId="17" state="hidden" r:id="rId5"/>
    <sheet name="funcț" sheetId="16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econom!$A$1:$L$141</definedName>
    <definedName name="_xlnm.Print_Area" localSheetId="5">funcț!$A$1:$L$30</definedName>
    <definedName name="_xlnm.Print_Area" localSheetId="1">main!$A$1:$BD$202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D167" i="8" l="1"/>
  <c r="D131" i="8"/>
  <c r="AX113" i="8"/>
  <c r="D18" i="16"/>
  <c r="AX88" i="8"/>
  <c r="AX69" i="8"/>
  <c r="D69" i="8"/>
  <c r="W130" i="8"/>
  <c r="Y28" i="8"/>
  <c r="AX54" i="8"/>
  <c r="AI98" i="8"/>
  <c r="AQ50" i="8"/>
  <c r="AM175" i="8"/>
  <c r="AM176" i="8"/>
  <c r="AD43" i="8"/>
  <c r="Y145" i="8"/>
  <c r="AL168" i="8"/>
  <c r="T168" i="8"/>
  <c r="AF197" i="8"/>
  <c r="AF169" i="8"/>
  <c r="AF135" i="8"/>
  <c r="AC135" i="8"/>
  <c r="AT70" i="8"/>
  <c r="AT68" i="8"/>
  <c r="AL70" i="8"/>
  <c r="BF90" i="8"/>
  <c r="L62" i="4"/>
  <c r="BE90" i="8"/>
  <c r="K62" i="4"/>
  <c r="AC158" i="8"/>
  <c r="AL174" i="8"/>
  <c r="AI174" i="8"/>
  <c r="AI172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6"/>
  <c r="C13" i="16"/>
  <c r="D13" i="16"/>
  <c r="E13" i="16"/>
  <c r="G13" i="16"/>
  <c r="J13" i="16"/>
  <c r="C14" i="16"/>
  <c r="D14" i="16"/>
  <c r="E14" i="16"/>
  <c r="G14" i="16"/>
  <c r="J14" i="16"/>
  <c r="C15" i="16"/>
  <c r="D15" i="16"/>
  <c r="E15" i="16"/>
  <c r="G15" i="16"/>
  <c r="J15" i="16"/>
  <c r="C16" i="16"/>
  <c r="D16" i="16"/>
  <c r="E16" i="16"/>
  <c r="G16" i="16"/>
  <c r="J16" i="16"/>
  <c r="C17" i="16"/>
  <c r="D17" i="16"/>
  <c r="E17" i="16"/>
  <c r="G17" i="16"/>
  <c r="J17" i="16"/>
  <c r="C18" i="16"/>
  <c r="E18" i="16"/>
  <c r="G18" i="16"/>
  <c r="J18" i="16"/>
  <c r="C19" i="16"/>
  <c r="D19" i="16"/>
  <c r="E19" i="16"/>
  <c r="G19" i="16"/>
  <c r="H19" i="16"/>
  <c r="J19" i="16"/>
  <c r="C20" i="16"/>
  <c r="D20" i="16"/>
  <c r="E20" i="16"/>
  <c r="G20" i="16"/>
  <c r="J20" i="16"/>
  <c r="C21" i="16"/>
  <c r="D21" i="16"/>
  <c r="E21" i="16"/>
  <c r="G21" i="16"/>
  <c r="J21" i="16"/>
  <c r="C22" i="16"/>
  <c r="D22" i="16"/>
  <c r="E22" i="16"/>
  <c r="G22" i="16"/>
  <c r="J22" i="16"/>
  <c r="C23" i="16"/>
  <c r="D23" i="16"/>
  <c r="E23" i="16"/>
  <c r="G23" i="16"/>
  <c r="J23" i="16"/>
  <c r="C24" i="16"/>
  <c r="D24" i="16"/>
  <c r="E24" i="16"/>
  <c r="F24" i="16"/>
  <c r="G24" i="16"/>
  <c r="H24" i="16"/>
  <c r="I24" i="16"/>
  <c r="J24" i="16"/>
  <c r="K24" i="16"/>
  <c r="L24" i="16"/>
  <c r="C25" i="16"/>
  <c r="D25" i="16"/>
  <c r="E25" i="16"/>
  <c r="G25" i="16"/>
  <c r="J25" i="16"/>
  <c r="C26" i="16"/>
  <c r="D26" i="16"/>
  <c r="E26" i="16"/>
  <c r="F26" i="16"/>
  <c r="G26" i="16"/>
  <c r="J26" i="16"/>
  <c r="C27" i="16"/>
  <c r="D27" i="16"/>
  <c r="E27" i="16"/>
  <c r="G27" i="16"/>
  <c r="J27" i="16"/>
  <c r="C28" i="16"/>
  <c r="D28" i="16"/>
  <c r="E28" i="16"/>
  <c r="G28" i="16"/>
  <c r="J28" i="16"/>
  <c r="C29" i="16"/>
  <c r="D29" i="16"/>
  <c r="E29" i="16"/>
  <c r="G29" i="16"/>
  <c r="J29" i="16"/>
  <c r="C30" i="16"/>
  <c r="D30" i="16"/>
  <c r="E30" i="16"/>
  <c r="F30" i="16"/>
  <c r="G30" i="16"/>
  <c r="H30" i="16"/>
  <c r="I30" i="16"/>
  <c r="J30" i="16"/>
  <c r="K30" i="16"/>
  <c r="L30" i="16"/>
  <c r="A5" i="17"/>
  <c r="C11" i="17"/>
  <c r="C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D22" i="17"/>
  <c r="E22" i="17"/>
  <c r="F22" i="17"/>
  <c r="G22" i="17"/>
  <c r="C23" i="17"/>
  <c r="D23" i="17"/>
  <c r="C24" i="17"/>
  <c r="D24" i="17"/>
  <c r="E24" i="17"/>
  <c r="F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F26" i="15"/>
  <c r="G26" i="15"/>
  <c r="C27" i="15"/>
  <c r="A4" i="4"/>
  <c r="C11" i="4"/>
  <c r="G11" i="4"/>
  <c r="C12" i="4"/>
  <c r="G12" i="4"/>
  <c r="C14" i="4"/>
  <c r="D14" i="4"/>
  <c r="E14" i="4"/>
  <c r="G14" i="4"/>
  <c r="J14" i="4"/>
  <c r="C15" i="4"/>
  <c r="D15" i="4"/>
  <c r="E15" i="4"/>
  <c r="G15" i="4"/>
  <c r="J15" i="4"/>
  <c r="C16" i="4"/>
  <c r="G16" i="4"/>
  <c r="K17" i="4"/>
  <c r="C18" i="4"/>
  <c r="D18" i="4"/>
  <c r="E18" i="4"/>
  <c r="G18" i="4"/>
  <c r="J18" i="4"/>
  <c r="C19" i="4"/>
  <c r="D19" i="4"/>
  <c r="E19" i="4"/>
  <c r="G19" i="4"/>
  <c r="J19" i="4"/>
  <c r="C20" i="4"/>
  <c r="D20" i="4"/>
  <c r="E20" i="4"/>
  <c r="G20" i="4"/>
  <c r="J20" i="4"/>
  <c r="C21" i="4"/>
  <c r="G21" i="4"/>
  <c r="C23" i="4"/>
  <c r="D23" i="4"/>
  <c r="G23" i="4"/>
  <c r="C25" i="4"/>
  <c r="D25" i="4"/>
  <c r="E25" i="4"/>
  <c r="G25" i="4"/>
  <c r="J25" i="4"/>
  <c r="C26" i="4"/>
  <c r="D26" i="4"/>
  <c r="G26" i="4"/>
  <c r="D27" i="4"/>
  <c r="J27" i="4"/>
  <c r="K27" i="4"/>
  <c r="L27" i="4"/>
  <c r="C28" i="4"/>
  <c r="D28" i="4"/>
  <c r="E28" i="4"/>
  <c r="G28" i="4"/>
  <c r="J28" i="4"/>
  <c r="C29" i="4"/>
  <c r="D29" i="4"/>
  <c r="E29" i="4"/>
  <c r="G29" i="4"/>
  <c r="J29" i="4"/>
  <c r="C30" i="4"/>
  <c r="D30" i="4"/>
  <c r="E30" i="4"/>
  <c r="G30" i="4"/>
  <c r="J30" i="4"/>
  <c r="C31" i="4"/>
  <c r="D31" i="4"/>
  <c r="E31" i="4"/>
  <c r="G31" i="4"/>
  <c r="J31" i="4"/>
  <c r="C32" i="4"/>
  <c r="C33" i="4"/>
  <c r="D33" i="4"/>
  <c r="E33" i="4"/>
  <c r="G33" i="4"/>
  <c r="J33" i="4"/>
  <c r="C34" i="4"/>
  <c r="D34" i="4"/>
  <c r="E34" i="4"/>
  <c r="G34" i="4"/>
  <c r="J34" i="4"/>
  <c r="G35" i="4"/>
  <c r="C36" i="4"/>
  <c r="G36" i="4"/>
  <c r="C37" i="4"/>
  <c r="D37" i="4"/>
  <c r="E37" i="4"/>
  <c r="G37" i="4"/>
  <c r="J37" i="4"/>
  <c r="C38" i="4"/>
  <c r="D38" i="4"/>
  <c r="E38" i="4"/>
  <c r="G38" i="4"/>
  <c r="J38" i="4"/>
  <c r="C39" i="4"/>
  <c r="D39" i="4"/>
  <c r="E39" i="4"/>
  <c r="G39" i="4"/>
  <c r="J39" i="4"/>
  <c r="G40" i="4"/>
  <c r="C41" i="4"/>
  <c r="D41" i="4"/>
  <c r="E41" i="4"/>
  <c r="G41" i="4"/>
  <c r="J41" i="4"/>
  <c r="C42" i="4"/>
  <c r="D42" i="4"/>
  <c r="E42" i="4"/>
  <c r="G42" i="4"/>
  <c r="J42" i="4"/>
  <c r="C43" i="4"/>
  <c r="D43" i="4"/>
  <c r="E43" i="4"/>
  <c r="G43" i="4"/>
  <c r="J43" i="4"/>
  <c r="C44" i="4"/>
  <c r="D44" i="4"/>
  <c r="E44" i="4"/>
  <c r="G44" i="4"/>
  <c r="J44" i="4"/>
  <c r="C45" i="4"/>
  <c r="D45" i="4"/>
  <c r="E45" i="4"/>
  <c r="G45" i="4"/>
  <c r="J45" i="4"/>
  <c r="C46" i="4"/>
  <c r="C47" i="4"/>
  <c r="D47" i="4"/>
  <c r="E47" i="4"/>
  <c r="G47" i="4"/>
  <c r="J47" i="4"/>
  <c r="C48" i="4"/>
  <c r="C51" i="4"/>
  <c r="D51" i="4"/>
  <c r="E51" i="4"/>
  <c r="G51" i="4"/>
  <c r="J51" i="4"/>
  <c r="C52" i="4"/>
  <c r="D52" i="4"/>
  <c r="E52" i="4"/>
  <c r="G52" i="4"/>
  <c r="J52" i="4"/>
  <c r="C53" i="4"/>
  <c r="G53" i="4"/>
  <c r="C54" i="4"/>
  <c r="D54" i="4"/>
  <c r="E54" i="4"/>
  <c r="G54" i="4"/>
  <c r="J54" i="4"/>
  <c r="C55" i="4"/>
  <c r="D55" i="4"/>
  <c r="E55" i="4"/>
  <c r="G55" i="4"/>
  <c r="J55" i="4"/>
  <c r="C56" i="4"/>
  <c r="D56" i="4"/>
  <c r="E56" i="4"/>
  <c r="G56" i="4"/>
  <c r="J56" i="4"/>
  <c r="C57" i="4"/>
  <c r="D57" i="4"/>
  <c r="E57" i="4"/>
  <c r="G57" i="4"/>
  <c r="J57" i="4"/>
  <c r="C58" i="4"/>
  <c r="D58" i="4"/>
  <c r="E58" i="4"/>
  <c r="F58" i="4"/>
  <c r="G58" i="4"/>
  <c r="H58" i="4"/>
  <c r="I58" i="4"/>
  <c r="J58" i="4"/>
  <c r="K58" i="4"/>
  <c r="L58" i="4"/>
  <c r="C59" i="4"/>
  <c r="D59" i="4"/>
  <c r="E59" i="4"/>
  <c r="G59" i="4"/>
  <c r="J59" i="4"/>
  <c r="C60" i="4"/>
  <c r="D60" i="4"/>
  <c r="E60" i="4"/>
  <c r="G60" i="4"/>
  <c r="J60" i="4"/>
  <c r="C61" i="4"/>
  <c r="G61" i="4"/>
  <c r="C62" i="4"/>
  <c r="D62" i="4"/>
  <c r="E62" i="4"/>
  <c r="G62" i="4"/>
  <c r="J62" i="4"/>
  <c r="C64" i="4"/>
  <c r="D64" i="4"/>
  <c r="E64" i="4"/>
  <c r="G64" i="4"/>
  <c r="J64" i="4"/>
  <c r="C66" i="4"/>
  <c r="D66" i="4"/>
  <c r="E66" i="4"/>
  <c r="G66" i="4"/>
  <c r="J66" i="4"/>
  <c r="C67" i="4"/>
  <c r="G68" i="4"/>
  <c r="G72" i="4"/>
  <c r="D73" i="4"/>
  <c r="E73" i="4"/>
  <c r="F73" i="4"/>
  <c r="G73" i="4"/>
  <c r="H73" i="4"/>
  <c r="I73" i="4"/>
  <c r="J73" i="4"/>
  <c r="K73" i="4"/>
  <c r="L73" i="4"/>
  <c r="D74" i="4"/>
  <c r="E74" i="4"/>
  <c r="F74" i="4"/>
  <c r="G74" i="4"/>
  <c r="H74" i="4"/>
  <c r="I74" i="4"/>
  <c r="J74" i="4"/>
  <c r="K74" i="4"/>
  <c r="L74" i="4"/>
  <c r="C75" i="4"/>
  <c r="D75" i="4"/>
  <c r="E75" i="4"/>
  <c r="G75" i="4"/>
  <c r="J75" i="4"/>
  <c r="D76" i="4"/>
  <c r="E76" i="4"/>
  <c r="G76" i="4"/>
  <c r="J76" i="4"/>
  <c r="C77" i="4"/>
  <c r="D77" i="4"/>
  <c r="C78" i="4"/>
  <c r="D78" i="4"/>
  <c r="E78" i="4"/>
  <c r="G78" i="4"/>
  <c r="J78" i="4"/>
  <c r="C79" i="4"/>
  <c r="D79" i="4"/>
  <c r="E79" i="4"/>
  <c r="G79" i="4"/>
  <c r="J79" i="4"/>
  <c r="D80" i="4"/>
  <c r="E80" i="4"/>
  <c r="F80" i="4"/>
  <c r="G80" i="4"/>
  <c r="H80" i="4"/>
  <c r="I80" i="4"/>
  <c r="J80" i="4"/>
  <c r="K80" i="4"/>
  <c r="L80" i="4"/>
  <c r="D81" i="4"/>
  <c r="E81" i="4"/>
  <c r="F81" i="4"/>
  <c r="G81" i="4"/>
  <c r="H81" i="4"/>
  <c r="I81" i="4"/>
  <c r="J81" i="4"/>
  <c r="K81" i="4"/>
  <c r="L81" i="4"/>
  <c r="D82" i="4"/>
  <c r="E82" i="4"/>
  <c r="F82" i="4"/>
  <c r="G82" i="4"/>
  <c r="H82" i="4"/>
  <c r="I82" i="4"/>
  <c r="J82" i="4"/>
  <c r="K82" i="4"/>
  <c r="L82" i="4"/>
  <c r="D83" i="4"/>
  <c r="E83" i="4"/>
  <c r="F83" i="4"/>
  <c r="G83" i="4"/>
  <c r="H83" i="4"/>
  <c r="I83" i="4"/>
  <c r="J83" i="4"/>
  <c r="K83" i="4"/>
  <c r="L83" i="4"/>
  <c r="D84" i="4"/>
  <c r="E84" i="4"/>
  <c r="F84" i="4"/>
  <c r="G84" i="4"/>
  <c r="H84" i="4"/>
  <c r="I84" i="4"/>
  <c r="J84" i="4"/>
  <c r="K84" i="4"/>
  <c r="L84" i="4"/>
  <c r="D85" i="4"/>
  <c r="E85" i="4"/>
  <c r="F85" i="4"/>
  <c r="G85" i="4"/>
  <c r="H85" i="4"/>
  <c r="I85" i="4"/>
  <c r="J85" i="4"/>
  <c r="K85" i="4"/>
  <c r="L85" i="4"/>
  <c r="D86" i="4"/>
  <c r="E86" i="4"/>
  <c r="F86" i="4"/>
  <c r="G86" i="4"/>
  <c r="H86" i="4"/>
  <c r="I86" i="4"/>
  <c r="J86" i="4"/>
  <c r="K86" i="4"/>
  <c r="L86" i="4"/>
  <c r="D87" i="4"/>
  <c r="E87" i="4"/>
  <c r="F87" i="4"/>
  <c r="G87" i="4"/>
  <c r="H87" i="4"/>
  <c r="I87" i="4"/>
  <c r="J87" i="4"/>
  <c r="K87" i="4"/>
  <c r="L87" i="4"/>
  <c r="D88" i="4"/>
  <c r="G88" i="4"/>
  <c r="J88" i="4"/>
  <c r="D89" i="4"/>
  <c r="E89" i="4"/>
  <c r="G89" i="4"/>
  <c r="J89" i="4"/>
  <c r="D90" i="4"/>
  <c r="E90" i="4"/>
  <c r="F90" i="4"/>
  <c r="G90" i="4"/>
  <c r="H90" i="4"/>
  <c r="I90" i="4"/>
  <c r="J90" i="4"/>
  <c r="K90" i="4"/>
  <c r="L90" i="4"/>
  <c r="D91" i="4"/>
  <c r="E91" i="4"/>
  <c r="F91" i="4"/>
  <c r="G91" i="4"/>
  <c r="H91" i="4"/>
  <c r="I91" i="4"/>
  <c r="J91" i="4"/>
  <c r="K91" i="4"/>
  <c r="L91" i="4"/>
  <c r="D92" i="4"/>
  <c r="E92" i="4"/>
  <c r="F92" i="4"/>
  <c r="G92" i="4"/>
  <c r="H92" i="4"/>
  <c r="I92" i="4"/>
  <c r="J92" i="4"/>
  <c r="K92" i="4"/>
  <c r="L92" i="4"/>
  <c r="D93" i="4"/>
  <c r="E93" i="4"/>
  <c r="F93" i="4"/>
  <c r="G93" i="4"/>
  <c r="H93" i="4"/>
  <c r="I93" i="4"/>
  <c r="J93" i="4"/>
  <c r="K93" i="4"/>
  <c r="L93" i="4"/>
  <c r="D94" i="4"/>
  <c r="E94" i="4"/>
  <c r="F94" i="4"/>
  <c r="G94" i="4"/>
  <c r="H94" i="4"/>
  <c r="I94" i="4"/>
  <c r="J94" i="4"/>
  <c r="K94" i="4"/>
  <c r="L94" i="4"/>
  <c r="C95" i="4"/>
  <c r="D95" i="4"/>
  <c r="G95" i="4"/>
  <c r="C96" i="4"/>
  <c r="D96" i="4"/>
  <c r="E96" i="4"/>
  <c r="G96" i="4"/>
  <c r="J96" i="4"/>
  <c r="D97" i="4"/>
  <c r="E97" i="4"/>
  <c r="F97" i="4"/>
  <c r="G97" i="4"/>
  <c r="H97" i="4"/>
  <c r="I97" i="4"/>
  <c r="J97" i="4"/>
  <c r="K97" i="4"/>
  <c r="L97" i="4"/>
  <c r="D98" i="4"/>
  <c r="E98" i="4"/>
  <c r="F98" i="4"/>
  <c r="G98" i="4"/>
  <c r="H98" i="4"/>
  <c r="I98" i="4"/>
  <c r="J98" i="4"/>
  <c r="K98" i="4"/>
  <c r="L98" i="4"/>
  <c r="D99" i="4"/>
  <c r="E99" i="4"/>
  <c r="F99" i="4"/>
  <c r="G99" i="4"/>
  <c r="H99" i="4"/>
  <c r="I99" i="4"/>
  <c r="J99" i="4"/>
  <c r="K99" i="4"/>
  <c r="L99" i="4"/>
  <c r="D100" i="4"/>
  <c r="E100" i="4"/>
  <c r="F100" i="4"/>
  <c r="G100" i="4"/>
  <c r="H100" i="4"/>
  <c r="I100" i="4"/>
  <c r="J100" i="4"/>
  <c r="K100" i="4"/>
  <c r="L100" i="4"/>
  <c r="D101" i="4"/>
  <c r="E101" i="4"/>
  <c r="F101" i="4"/>
  <c r="G101" i="4"/>
  <c r="H101" i="4"/>
  <c r="I101" i="4"/>
  <c r="J101" i="4"/>
  <c r="K101" i="4"/>
  <c r="L101" i="4"/>
  <c r="D102" i="4"/>
  <c r="E102" i="4"/>
  <c r="F102" i="4"/>
  <c r="G102" i="4"/>
  <c r="H102" i="4"/>
  <c r="I102" i="4"/>
  <c r="J102" i="4"/>
  <c r="K102" i="4"/>
  <c r="L102" i="4"/>
  <c r="D103" i="4"/>
  <c r="E103" i="4"/>
  <c r="F103" i="4"/>
  <c r="G103" i="4"/>
  <c r="H103" i="4"/>
  <c r="I103" i="4"/>
  <c r="J103" i="4"/>
  <c r="K103" i="4"/>
  <c r="L103" i="4"/>
  <c r="D104" i="4"/>
  <c r="E104" i="4"/>
  <c r="F104" i="4"/>
  <c r="G104" i="4"/>
  <c r="H104" i="4"/>
  <c r="I104" i="4"/>
  <c r="J104" i="4"/>
  <c r="K104" i="4"/>
  <c r="L104" i="4"/>
  <c r="C106" i="4"/>
  <c r="D106" i="4"/>
  <c r="G106" i="4"/>
  <c r="D107" i="4"/>
  <c r="E107" i="4"/>
  <c r="F107" i="4"/>
  <c r="G107" i="4"/>
  <c r="H107" i="4"/>
  <c r="I107" i="4"/>
  <c r="J107" i="4"/>
  <c r="K107" i="4"/>
  <c r="L107" i="4"/>
  <c r="D108" i="4"/>
  <c r="E108" i="4"/>
  <c r="G108" i="4"/>
  <c r="J108" i="4"/>
  <c r="C109" i="4"/>
  <c r="D109" i="4"/>
  <c r="E109" i="4"/>
  <c r="G109" i="4"/>
  <c r="J109" i="4"/>
  <c r="K109" i="4"/>
  <c r="D110" i="4"/>
  <c r="G110" i="4"/>
  <c r="D111" i="4"/>
  <c r="E111" i="4"/>
  <c r="G111" i="4"/>
  <c r="J111" i="4"/>
  <c r="D112" i="4"/>
  <c r="E112" i="4"/>
  <c r="F112" i="4"/>
  <c r="G112" i="4"/>
  <c r="H112" i="4"/>
  <c r="I112" i="4"/>
  <c r="J112" i="4"/>
  <c r="K112" i="4"/>
  <c r="L112" i="4"/>
  <c r="D113" i="4"/>
  <c r="E113" i="4"/>
  <c r="F113" i="4"/>
  <c r="G113" i="4"/>
  <c r="H113" i="4"/>
  <c r="I113" i="4"/>
  <c r="J113" i="4"/>
  <c r="K113" i="4"/>
  <c r="L113" i="4"/>
  <c r="D114" i="4"/>
  <c r="E114" i="4"/>
  <c r="F114" i="4"/>
  <c r="G114" i="4"/>
  <c r="H114" i="4"/>
  <c r="I114" i="4"/>
  <c r="J114" i="4"/>
  <c r="K114" i="4"/>
  <c r="L114" i="4"/>
  <c r="G115" i="4"/>
  <c r="D116" i="4"/>
  <c r="E116" i="4"/>
  <c r="F116" i="4"/>
  <c r="G116" i="4"/>
  <c r="H116" i="4"/>
  <c r="I116" i="4"/>
  <c r="J116" i="4"/>
  <c r="K116" i="4"/>
  <c r="L116" i="4"/>
  <c r="C117" i="4"/>
  <c r="D117" i="4"/>
  <c r="E117" i="4"/>
  <c r="G117" i="4"/>
  <c r="J117" i="4"/>
  <c r="D118" i="4"/>
  <c r="E118" i="4"/>
  <c r="F118" i="4"/>
  <c r="G118" i="4"/>
  <c r="J118" i="4"/>
  <c r="K118" i="4"/>
  <c r="L118" i="4"/>
  <c r="C119" i="4"/>
  <c r="D119" i="4"/>
  <c r="E119" i="4"/>
  <c r="G119" i="4"/>
  <c r="I119" i="4"/>
  <c r="J119" i="4"/>
  <c r="D120" i="4"/>
  <c r="E120" i="4"/>
  <c r="F120" i="4"/>
  <c r="G120" i="4"/>
  <c r="H120" i="4"/>
  <c r="I120" i="4"/>
  <c r="J120" i="4"/>
  <c r="K120" i="4"/>
  <c r="L120" i="4"/>
  <c r="C121" i="4"/>
  <c r="G121" i="4"/>
  <c r="C122" i="4"/>
  <c r="D122" i="4"/>
  <c r="E122" i="4"/>
  <c r="G122" i="4"/>
  <c r="J122" i="4"/>
  <c r="D123" i="4"/>
  <c r="E123" i="4"/>
  <c r="F123" i="4"/>
  <c r="G123" i="4"/>
  <c r="H123" i="4"/>
  <c r="I123" i="4"/>
  <c r="J123" i="4"/>
  <c r="K123" i="4"/>
  <c r="D124" i="4"/>
  <c r="E124" i="4"/>
  <c r="F124" i="4"/>
  <c r="G124" i="4"/>
  <c r="H124" i="4"/>
  <c r="I124" i="4"/>
  <c r="J124" i="4"/>
  <c r="K124" i="4"/>
  <c r="D125" i="4"/>
  <c r="E125" i="4"/>
  <c r="F125" i="4"/>
  <c r="G125" i="4"/>
  <c r="H125" i="4"/>
  <c r="I125" i="4"/>
  <c r="J125" i="4"/>
  <c r="K125" i="4"/>
  <c r="L125" i="4"/>
  <c r="D126" i="4"/>
  <c r="E126" i="4"/>
  <c r="F126" i="4"/>
  <c r="G126" i="4"/>
  <c r="H126" i="4"/>
  <c r="I126" i="4"/>
  <c r="J126" i="4"/>
  <c r="K126" i="4"/>
  <c r="L126" i="4"/>
  <c r="D127" i="4"/>
  <c r="E127" i="4"/>
  <c r="F127" i="4"/>
  <c r="G127" i="4"/>
  <c r="H127" i="4"/>
  <c r="I127" i="4"/>
  <c r="J127" i="4"/>
  <c r="K127" i="4"/>
  <c r="L127" i="4"/>
  <c r="D128" i="4"/>
  <c r="E128" i="4"/>
  <c r="F128" i="4"/>
  <c r="G128" i="4"/>
  <c r="H128" i="4"/>
  <c r="I128" i="4"/>
  <c r="J128" i="4"/>
  <c r="K128" i="4"/>
  <c r="L128" i="4"/>
  <c r="D129" i="4"/>
  <c r="E129" i="4"/>
  <c r="F129" i="4"/>
  <c r="G129" i="4"/>
  <c r="H129" i="4"/>
  <c r="I129" i="4"/>
  <c r="J129" i="4"/>
  <c r="K129" i="4"/>
  <c r="L129" i="4"/>
  <c r="D130" i="4"/>
  <c r="E130" i="4"/>
  <c r="F130" i="4"/>
  <c r="G130" i="4"/>
  <c r="H130" i="4"/>
  <c r="I130" i="4"/>
  <c r="J130" i="4"/>
  <c r="K130" i="4"/>
  <c r="L130" i="4"/>
  <c r="D131" i="4"/>
  <c r="E131" i="4"/>
  <c r="F131" i="4"/>
  <c r="G131" i="4"/>
  <c r="H131" i="4"/>
  <c r="I131" i="4"/>
  <c r="J131" i="4"/>
  <c r="K131" i="4"/>
  <c r="L131" i="4"/>
  <c r="C132" i="4"/>
  <c r="C133" i="4"/>
  <c r="D133" i="4"/>
  <c r="E133" i="4"/>
  <c r="G133" i="4"/>
  <c r="J133" i="4"/>
  <c r="K133" i="4"/>
  <c r="C134" i="4"/>
  <c r="D134" i="4"/>
  <c r="E134" i="4"/>
  <c r="F134" i="4"/>
  <c r="G134" i="4"/>
  <c r="J134" i="4"/>
  <c r="C136" i="4"/>
  <c r="D136" i="4"/>
  <c r="E136" i="4"/>
  <c r="F136" i="4"/>
  <c r="G136" i="4"/>
  <c r="J136" i="4"/>
  <c r="K136" i="4"/>
  <c r="L136" i="4"/>
  <c r="C137" i="4"/>
  <c r="D137" i="4"/>
  <c r="E137" i="4"/>
  <c r="G137" i="4"/>
  <c r="J137" i="4"/>
  <c r="E18" i="27"/>
  <c r="AN8" i="8"/>
  <c r="AV8" i="8"/>
  <c r="BF8" i="8"/>
  <c r="AG9" i="8"/>
  <c r="AO9" i="8"/>
  <c r="BH9" i="8"/>
  <c r="BI9" i="8"/>
  <c r="C10" i="8"/>
  <c r="G10" i="8"/>
  <c r="M10" i="8"/>
  <c r="Q10" i="8"/>
  <c r="W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AW10" i="8"/>
  <c r="BA10" i="8"/>
  <c r="BH10" i="8"/>
  <c r="BI10" i="8"/>
  <c r="C11" i="8"/>
  <c r="G11" i="8"/>
  <c r="M11" i="8"/>
  <c r="N11" i="8"/>
  <c r="Q11" i="8"/>
  <c r="W11" i="8"/>
  <c r="X11" i="8"/>
  <c r="Y11" i="8"/>
  <c r="AB11" i="8"/>
  <c r="AA11" i="8"/>
  <c r="AD11" i="8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AX11" i="8"/>
  <c r="D11" i="8"/>
  <c r="AY11" i="8"/>
  <c r="E12" i="4"/>
  <c r="BA11" i="8"/>
  <c r="BD11" i="8"/>
  <c r="J12" i="4"/>
  <c r="BH11" i="8"/>
  <c r="BI11" i="8"/>
  <c r="H12" i="8"/>
  <c r="I12" i="8"/>
  <c r="AB12" i="8"/>
  <c r="AC12" i="8"/>
  <c r="AN12" i="8"/>
  <c r="AS12" i="8"/>
  <c r="AV12" i="8"/>
  <c r="BH12" i="8"/>
  <c r="BI12" i="8"/>
  <c r="C13" i="8"/>
  <c r="D13" i="8"/>
  <c r="G13" i="8"/>
  <c r="M13" i="8"/>
  <c r="N13" i="8"/>
  <c r="O13" i="8"/>
  <c r="E13" i="8"/>
  <c r="Q13" i="8"/>
  <c r="T13" i="8"/>
  <c r="J13" i="8"/>
  <c r="Z13" i="8"/>
  <c r="P13" i="8"/>
  <c r="AB13" i="8"/>
  <c r="AC13" i="8"/>
  <c r="AE13" i="8"/>
  <c r="AF13" i="8"/>
  <c r="AJ13" i="8"/>
  <c r="AK13" i="8"/>
  <c r="AM13" i="8"/>
  <c r="AN13" i="8"/>
  <c r="AR13" i="8"/>
  <c r="AS13" i="8"/>
  <c r="AU13" i="8"/>
  <c r="AV13" i="8"/>
  <c r="AZ13" i="8"/>
  <c r="F14" i="4"/>
  <c r="BB13" i="8"/>
  <c r="H14" i="4"/>
  <c r="BC13" i="8"/>
  <c r="I14" i="4"/>
  <c r="BE13" i="8"/>
  <c r="K14" i="4"/>
  <c r="BF13" i="8"/>
  <c r="L14" i="4"/>
  <c r="BH13" i="8"/>
  <c r="BI13" i="8"/>
  <c r="C14" i="8"/>
  <c r="D14" i="8"/>
  <c r="G14" i="8"/>
  <c r="M14" i="8"/>
  <c r="N14" i="8"/>
  <c r="O14" i="8"/>
  <c r="S14" i="8"/>
  <c r="Q14" i="8"/>
  <c r="T14" i="8"/>
  <c r="Z14" i="8"/>
  <c r="P14" i="8"/>
  <c r="AB14" i="8"/>
  <c r="AC14" i="8"/>
  <c r="AE14" i="8"/>
  <c r="AF14" i="8"/>
  <c r="AJ14" i="8"/>
  <c r="AK14" i="8"/>
  <c r="AM14" i="8"/>
  <c r="AN14" i="8"/>
  <c r="AR14" i="8"/>
  <c r="AS14" i="8"/>
  <c r="AU14" i="8"/>
  <c r="AV14" i="8"/>
  <c r="AZ14" i="8"/>
  <c r="F15" i="4"/>
  <c r="BB14" i="8"/>
  <c r="H15" i="4"/>
  <c r="BC14" i="8"/>
  <c r="I15" i="4"/>
  <c r="BE14" i="8"/>
  <c r="K15" i="4"/>
  <c r="BF14" i="8"/>
  <c r="L15" i="4"/>
  <c r="BH14" i="8"/>
  <c r="BI14" i="8"/>
  <c r="C15" i="8"/>
  <c r="G15" i="8"/>
  <c r="M15" i="8"/>
  <c r="N15" i="8"/>
  <c r="Q15" i="8"/>
  <c r="W15" i="8"/>
  <c r="X15" i="8"/>
  <c r="Y15" i="8"/>
  <c r="Z15" i="8"/>
  <c r="AA15" i="8"/>
  <c r="AD15" i="8"/>
  <c r="AI15" i="8"/>
  <c r="AJ15" i="8"/>
  <c r="AK15" i="8"/>
  <c r="AL15" i="8"/>
  <c r="AM15" i="8"/>
  <c r="AN15" i="8"/>
  <c r="AQ15" i="8"/>
  <c r="AR15" i="8"/>
  <c r="AS15" i="8"/>
  <c r="AU15" i="8"/>
  <c r="AV15" i="8"/>
  <c r="AW15" i="8"/>
  <c r="AX15" i="8"/>
  <c r="D16" i="4"/>
  <c r="AY15" i="8"/>
  <c r="E16" i="4"/>
  <c r="BA15" i="8"/>
  <c r="BD15" i="8"/>
  <c r="J16" i="4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E17" i="8"/>
  <c r="I17" i="8"/>
  <c r="G17" i="8"/>
  <c r="J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F18" i="4"/>
  <c r="BB17" i="8"/>
  <c r="H18" i="4"/>
  <c r="BC17" i="8"/>
  <c r="I18" i="4"/>
  <c r="BE17" i="8"/>
  <c r="K18" i="4"/>
  <c r="BF17" i="8"/>
  <c r="L18" i="4"/>
  <c r="BH17" i="8"/>
  <c r="BI17" i="8"/>
  <c r="C18" i="8"/>
  <c r="D18" i="8"/>
  <c r="H18" i="8"/>
  <c r="E18" i="8"/>
  <c r="G18" i="8"/>
  <c r="J18" i="8"/>
  <c r="L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F19" i="4"/>
  <c r="BB18" i="8"/>
  <c r="H19" i="4"/>
  <c r="BC18" i="8"/>
  <c r="I19" i="4"/>
  <c r="BE18" i="8"/>
  <c r="K19" i="4"/>
  <c r="BF18" i="8"/>
  <c r="L19" i="4"/>
  <c r="BH18" i="8"/>
  <c r="BI18" i="8"/>
  <c r="C19" i="8"/>
  <c r="D19" i="8"/>
  <c r="G19" i="8"/>
  <c r="J19" i="8"/>
  <c r="M19" i="8"/>
  <c r="N19" i="8"/>
  <c r="O19" i="8"/>
  <c r="E19" i="8"/>
  <c r="Q19" i="8"/>
  <c r="T19" i="8"/>
  <c r="Z19" i="8"/>
  <c r="AB19" i="8"/>
  <c r="AC19" i="8"/>
  <c r="AE19" i="8"/>
  <c r="AF19" i="8"/>
  <c r="AN19" i="8"/>
  <c r="AZ19" i="8"/>
  <c r="F20" i="4"/>
  <c r="BB19" i="8"/>
  <c r="H20" i="4"/>
  <c r="BC19" i="8"/>
  <c r="I20" i="4"/>
  <c r="BE19" i="8"/>
  <c r="K20" i="4"/>
  <c r="BF19" i="8"/>
  <c r="L20" i="4"/>
  <c r="BH19" i="8"/>
  <c r="BI19" i="8"/>
  <c r="C20" i="8"/>
  <c r="D20" i="8"/>
  <c r="M20" i="8"/>
  <c r="N20" i="8"/>
  <c r="O20" i="8"/>
  <c r="R20" i="8"/>
  <c r="Q20" i="8"/>
  <c r="S20" i="8"/>
  <c r="T20" i="8"/>
  <c r="Z20" i="8"/>
  <c r="P20" i="8"/>
  <c r="AB20" i="8"/>
  <c r="AC20" i="8"/>
  <c r="AE20" i="8"/>
  <c r="AF20" i="8"/>
  <c r="AN20" i="8"/>
  <c r="BF20" i="8"/>
  <c r="BH20" i="8"/>
  <c r="BI20" i="8"/>
  <c r="C21" i="8"/>
  <c r="G21" i="8"/>
  <c r="M21" i="8"/>
  <c r="Q21" i="8"/>
  <c r="W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AW21" i="8"/>
  <c r="AX21" i="8"/>
  <c r="D21" i="4"/>
  <c r="BA21" i="8"/>
  <c r="BH21" i="8"/>
  <c r="BI21" i="8"/>
  <c r="H22" i="8"/>
  <c r="I22" i="8"/>
  <c r="AB22" i="8"/>
  <c r="AC22" i="8"/>
  <c r="AN22" i="8"/>
  <c r="AS22" i="8"/>
  <c r="AV22" i="8"/>
  <c r="BH22" i="8"/>
  <c r="BI22" i="8"/>
  <c r="C23" i="8"/>
  <c r="G23" i="8"/>
  <c r="M23" i="8"/>
  <c r="Q23" i="8"/>
  <c r="W23" i="8"/>
  <c r="X23" i="8"/>
  <c r="N23" i="8"/>
  <c r="Y23" i="8"/>
  <c r="O23" i="8"/>
  <c r="AA23" i="8"/>
  <c r="AD23" i="8"/>
  <c r="T23" i="8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AX23" i="8"/>
  <c r="AY23" i="8"/>
  <c r="BC23" i="8"/>
  <c r="I23" i="4"/>
  <c r="BA23" i="8"/>
  <c r="BD23" i="8"/>
  <c r="BH23" i="8"/>
  <c r="BI23" i="8"/>
  <c r="H24" i="8"/>
  <c r="I24" i="8"/>
  <c r="U24" i="8"/>
  <c r="AB24" i="8"/>
  <c r="AC24" i="8"/>
  <c r="AN24" i="8"/>
  <c r="AS24" i="8"/>
  <c r="AV24" i="8"/>
  <c r="BH24" i="8"/>
  <c r="BI24" i="8"/>
  <c r="C25" i="8"/>
  <c r="D25" i="8"/>
  <c r="G25" i="8"/>
  <c r="M25" i="8"/>
  <c r="N25" i="8"/>
  <c r="O25" i="8"/>
  <c r="E25" i="8"/>
  <c r="I25" i="8"/>
  <c r="Q25" i="8"/>
  <c r="T25" i="8"/>
  <c r="Z25" i="8"/>
  <c r="P25" i="8"/>
  <c r="AB25" i="8"/>
  <c r="AC25" i="8"/>
  <c r="AE25" i="8"/>
  <c r="AF25" i="8"/>
  <c r="AJ25" i="8"/>
  <c r="AK25" i="8"/>
  <c r="AM25" i="8"/>
  <c r="AN25" i="8"/>
  <c r="AR25" i="8"/>
  <c r="AS25" i="8"/>
  <c r="AU25" i="8"/>
  <c r="AV25" i="8"/>
  <c r="AZ25" i="8"/>
  <c r="F25" i="8"/>
  <c r="BB25" i="8"/>
  <c r="BB23" i="8"/>
  <c r="H23" i="4"/>
  <c r="BC25" i="8"/>
  <c r="I25" i="4"/>
  <c r="BE25" i="8"/>
  <c r="K25" i="4"/>
  <c r="BF25" i="8"/>
  <c r="L25" i="4"/>
  <c r="BH25" i="8"/>
  <c r="BI25" i="8"/>
  <c r="C26" i="8"/>
  <c r="G26" i="8"/>
  <c r="M26" i="8"/>
  <c r="N26" i="8"/>
  <c r="O26" i="8"/>
  <c r="E26" i="8"/>
  <c r="I26" i="8"/>
  <c r="Q26" i="8"/>
  <c r="T26" i="8"/>
  <c r="J26" i="8"/>
  <c r="Z26" i="8"/>
  <c r="AB26" i="8"/>
  <c r="AC26" i="8"/>
  <c r="AE26" i="8"/>
  <c r="AF26" i="8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C27" i="8"/>
  <c r="G27" i="8"/>
  <c r="M27" i="8"/>
  <c r="N27" i="8"/>
  <c r="O27" i="8"/>
  <c r="Q27" i="8"/>
  <c r="T27" i="8"/>
  <c r="Z27" i="8"/>
  <c r="AB27" i="8"/>
  <c r="AC27" i="8"/>
  <c r="AE27" i="8"/>
  <c r="AF27" i="8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C28" i="8"/>
  <c r="G28" i="8"/>
  <c r="M28" i="8"/>
  <c r="N28" i="8"/>
  <c r="Q28" i="8"/>
  <c r="W28" i="8"/>
  <c r="X28" i="8"/>
  <c r="AA28" i="8"/>
  <c r="AD28" i="8"/>
  <c r="AI28" i="8"/>
  <c r="AJ28" i="8"/>
  <c r="AK28" i="8"/>
  <c r="AM28" i="8"/>
  <c r="AN28" i="8"/>
  <c r="AQ28" i="8"/>
  <c r="AR28" i="8"/>
  <c r="AS28" i="8"/>
  <c r="AU28" i="8"/>
  <c r="AV28" i="8"/>
  <c r="AW28" i="8"/>
  <c r="AX28" i="8"/>
  <c r="AY28" i="8"/>
  <c r="BB28" i="8"/>
  <c r="H26" i="4"/>
  <c r="BA28" i="8"/>
  <c r="BD28" i="8"/>
  <c r="J26" i="4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C30" i="8"/>
  <c r="D30" i="8"/>
  <c r="G30" i="8"/>
  <c r="M30" i="8"/>
  <c r="N30" i="8"/>
  <c r="O30" i="8"/>
  <c r="S30" i="8"/>
  <c r="Q30" i="8"/>
  <c r="T30" i="8"/>
  <c r="J30" i="8"/>
  <c r="Z30" i="8"/>
  <c r="P30" i="8"/>
  <c r="AB30" i="8"/>
  <c r="AC30" i="8"/>
  <c r="AE30" i="8"/>
  <c r="AF30" i="8"/>
  <c r="AN30" i="8"/>
  <c r="AZ30" i="8"/>
  <c r="F28" i="4"/>
  <c r="BB30" i="8"/>
  <c r="H28" i="4"/>
  <c r="BC30" i="8"/>
  <c r="I28" i="4"/>
  <c r="BE30" i="8"/>
  <c r="BF30" i="8"/>
  <c r="L28" i="4"/>
  <c r="BH30" i="8"/>
  <c r="BI30" i="8"/>
  <c r="C31" i="8"/>
  <c r="G31" i="8"/>
  <c r="M31" i="8"/>
  <c r="N31" i="8"/>
  <c r="O31" i="8"/>
  <c r="E31" i="8"/>
  <c r="Q31" i="8"/>
  <c r="T31" i="8"/>
  <c r="J31" i="8"/>
  <c r="Z31" i="8"/>
  <c r="AB31" i="8"/>
  <c r="AC31" i="8"/>
  <c r="AE31" i="8"/>
  <c r="AF31" i="8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D39" i="8"/>
  <c r="G39" i="8"/>
  <c r="M39" i="8"/>
  <c r="N39" i="8"/>
  <c r="O39" i="8"/>
  <c r="E39" i="8"/>
  <c r="Q39" i="8"/>
  <c r="S39" i="8"/>
  <c r="T39" i="8"/>
  <c r="Z39" i="8"/>
  <c r="P39" i="8"/>
  <c r="AB39" i="8"/>
  <c r="AC39" i="8"/>
  <c r="AE39" i="8"/>
  <c r="AF39" i="8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C40" i="8"/>
  <c r="D40" i="8"/>
  <c r="G40" i="8"/>
  <c r="M40" i="8"/>
  <c r="N40" i="8"/>
  <c r="O40" i="8"/>
  <c r="E40" i="8"/>
  <c r="Q40" i="8"/>
  <c r="T40" i="8"/>
  <c r="J40" i="8"/>
  <c r="Z40" i="8"/>
  <c r="AB40" i="8"/>
  <c r="AC40" i="8"/>
  <c r="AE40" i="8"/>
  <c r="AF40" i="8"/>
  <c r="AN40" i="8"/>
  <c r="AZ40" i="8"/>
  <c r="F29" i="4"/>
  <c r="BB40" i="8"/>
  <c r="H29" i="4"/>
  <c r="BC40" i="8"/>
  <c r="I29" i="4"/>
  <c r="BE40" i="8"/>
  <c r="K29" i="4"/>
  <c r="BF40" i="8"/>
  <c r="L29" i="4"/>
  <c r="BH40" i="8"/>
  <c r="BI40" i="8"/>
  <c r="C41" i="8"/>
  <c r="G41" i="8"/>
  <c r="M41" i="8"/>
  <c r="N41" i="8"/>
  <c r="O41" i="8"/>
  <c r="Q41" i="8"/>
  <c r="T41" i="8"/>
  <c r="J41" i="8"/>
  <c r="L41" i="8"/>
  <c r="Z41" i="8"/>
  <c r="AB41" i="8"/>
  <c r="AC41" i="8"/>
  <c r="AE41" i="8"/>
  <c r="AF41" i="8"/>
  <c r="AN41" i="8"/>
  <c r="AZ41" i="8"/>
  <c r="F30" i="4"/>
  <c r="BB41" i="8"/>
  <c r="H30" i="4"/>
  <c r="BC41" i="8"/>
  <c r="I30" i="4"/>
  <c r="BE41" i="8"/>
  <c r="K30" i="4"/>
  <c r="BF41" i="8"/>
  <c r="L30" i="4"/>
  <c r="BH41" i="8"/>
  <c r="BI41" i="8"/>
  <c r="C42" i="8"/>
  <c r="G42" i="8"/>
  <c r="M42" i="8"/>
  <c r="N42" i="8"/>
  <c r="D42" i="8"/>
  <c r="O42" i="8"/>
  <c r="R42" i="8"/>
  <c r="Q42" i="8"/>
  <c r="T42" i="8"/>
  <c r="Z42" i="8"/>
  <c r="AB42" i="8"/>
  <c r="AC42" i="8"/>
  <c r="AE42" i="8"/>
  <c r="AF42" i="8"/>
  <c r="AN42" i="8"/>
  <c r="AZ42" i="8"/>
  <c r="F31" i="4"/>
  <c r="BB42" i="8"/>
  <c r="H31" i="4"/>
  <c r="BC42" i="8"/>
  <c r="I31" i="4"/>
  <c r="BE42" i="8"/>
  <c r="K31" i="4"/>
  <c r="BF42" i="8"/>
  <c r="L31" i="4"/>
  <c r="BH42" i="8"/>
  <c r="BI42" i="8"/>
  <c r="C43" i="8"/>
  <c r="G43" i="8"/>
  <c r="M43" i="8"/>
  <c r="N43" i="8"/>
  <c r="Q43" i="8"/>
  <c r="W43" i="8"/>
  <c r="X43" i="8"/>
  <c r="Y43" i="8"/>
  <c r="Z43" i="8"/>
  <c r="AB43" i="8"/>
  <c r="AA43" i="8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C45" i="8"/>
  <c r="D45" i="8"/>
  <c r="G45" i="8"/>
  <c r="M45" i="8"/>
  <c r="N45" i="8"/>
  <c r="O45" i="8"/>
  <c r="E45" i="8"/>
  <c r="Q45" i="8"/>
  <c r="T45" i="8"/>
  <c r="Z45" i="8"/>
  <c r="AB45" i="8"/>
  <c r="AC45" i="8"/>
  <c r="AE45" i="8"/>
  <c r="AF45" i="8"/>
  <c r="AN45" i="8"/>
  <c r="AZ45" i="8"/>
  <c r="BB45" i="8"/>
  <c r="BC45" i="8"/>
  <c r="BF45" i="8"/>
  <c r="BH45" i="8"/>
  <c r="BI45" i="8"/>
  <c r="C46" i="8"/>
  <c r="G46" i="8"/>
  <c r="M46" i="8"/>
  <c r="N46" i="8"/>
  <c r="O46" i="8"/>
  <c r="E46" i="8"/>
  <c r="Q46" i="8"/>
  <c r="T46" i="8"/>
  <c r="Z46" i="8"/>
  <c r="P46" i="8"/>
  <c r="AB46" i="8"/>
  <c r="AC46" i="8"/>
  <c r="AE46" i="8"/>
  <c r="AF46" i="8"/>
  <c r="AN46" i="8"/>
  <c r="AZ46" i="8"/>
  <c r="BB46" i="8"/>
  <c r="BC46" i="8"/>
  <c r="BF46" i="8"/>
  <c r="BH46" i="8"/>
  <c r="BI46" i="8"/>
  <c r="C47" i="8"/>
  <c r="G47" i="8"/>
  <c r="M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L47" i="8"/>
  <c r="AO47" i="8"/>
  <c r="AP47" i="8"/>
  <c r="AQ47" i="8"/>
  <c r="P47" i="8"/>
  <c r="AT47" i="8"/>
  <c r="AX47" i="8"/>
  <c r="AY47" i="8"/>
  <c r="AZ47" i="8"/>
  <c r="BA47" i="8"/>
  <c r="BB47" i="8"/>
  <c r="BC47" i="8"/>
  <c r="BD47" i="8"/>
  <c r="BE47" i="8"/>
  <c r="BF47" i="8"/>
  <c r="BH47" i="8"/>
  <c r="BI47" i="8"/>
  <c r="C48" i="8"/>
  <c r="D48" i="8"/>
  <c r="F48" i="8"/>
  <c r="G48" i="8"/>
  <c r="M48" i="8"/>
  <c r="N48" i="8"/>
  <c r="O48" i="8"/>
  <c r="P48" i="8"/>
  <c r="Q48" i="8"/>
  <c r="T48" i="8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C49" i="8"/>
  <c r="F49" i="8"/>
  <c r="G49" i="8"/>
  <c r="M49" i="8"/>
  <c r="N49" i="8"/>
  <c r="D49" i="8"/>
  <c r="O49" i="8"/>
  <c r="E49" i="8"/>
  <c r="P49" i="8"/>
  <c r="Q49" i="8"/>
  <c r="T49" i="8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W50" i="8"/>
  <c r="M50" i="8"/>
  <c r="X50" i="8"/>
  <c r="Y50" i="8"/>
  <c r="AA50" i="8"/>
  <c r="Q50" i="8"/>
  <c r="AD50" i="8"/>
  <c r="AF50" i="8"/>
  <c r="T50" i="8"/>
  <c r="AH50" i="8"/>
  <c r="AI50" i="8"/>
  <c r="AJ50" i="8"/>
  <c r="AK50" i="8"/>
  <c r="AL50" i="8"/>
  <c r="AM50" i="8"/>
  <c r="AN50" i="8"/>
  <c r="AP50" i="8"/>
  <c r="AR50" i="8"/>
  <c r="AS50" i="8"/>
  <c r="AT50" i="8"/>
  <c r="AU50" i="8"/>
  <c r="AV50" i="8"/>
  <c r="AW50" i="8"/>
  <c r="AX50" i="8"/>
  <c r="D32" i="4"/>
  <c r="AY50" i="8"/>
  <c r="E32" i="4"/>
  <c r="BA50" i="8"/>
  <c r="BD50" i="8"/>
  <c r="BE50" i="8"/>
  <c r="K32" i="4"/>
  <c r="BH50" i="8"/>
  <c r="BI50" i="8"/>
  <c r="M51" i="8"/>
  <c r="C51" i="8"/>
  <c r="N51" i="8"/>
  <c r="O51" i="8"/>
  <c r="E51" i="8"/>
  <c r="Q51" i="8"/>
  <c r="T51" i="8"/>
  <c r="Z51" i="8"/>
  <c r="AB51" i="8"/>
  <c r="AC51" i="8"/>
  <c r="AE51" i="8"/>
  <c r="AF51" i="8"/>
  <c r="AJ51" i="8"/>
  <c r="AK51" i="8"/>
  <c r="AM51" i="8"/>
  <c r="AN51" i="8"/>
  <c r="AR51" i="8"/>
  <c r="AS51" i="8"/>
  <c r="AU51" i="8"/>
  <c r="AV51" i="8"/>
  <c r="AZ51" i="8"/>
  <c r="F33" i="4"/>
  <c r="BB51" i="8"/>
  <c r="H33" i="4"/>
  <c r="BC51" i="8"/>
  <c r="I33" i="4"/>
  <c r="BE51" i="8"/>
  <c r="K33" i="4"/>
  <c r="BF51" i="8"/>
  <c r="L33" i="4"/>
  <c r="BH51" i="8"/>
  <c r="BI51" i="8"/>
  <c r="C52" i="8"/>
  <c r="M52" i="8"/>
  <c r="N52" i="8"/>
  <c r="O52" i="8"/>
  <c r="V52" i="8"/>
  <c r="Q52" i="8"/>
  <c r="T52" i="8"/>
  <c r="Z52" i="8"/>
  <c r="P52" i="8"/>
  <c r="AB52" i="8"/>
  <c r="AC52" i="8"/>
  <c r="AE52" i="8"/>
  <c r="AF52" i="8"/>
  <c r="AJ52" i="8"/>
  <c r="AK52" i="8"/>
  <c r="AM52" i="8"/>
  <c r="AN52" i="8"/>
  <c r="AR52" i="8"/>
  <c r="AS52" i="8"/>
  <c r="AU52" i="8"/>
  <c r="AV52" i="8"/>
  <c r="AZ52" i="8"/>
  <c r="F34" i="4"/>
  <c r="BB52" i="8"/>
  <c r="H34" i="4"/>
  <c r="BC52" i="8"/>
  <c r="I34" i="4"/>
  <c r="BE52" i="8"/>
  <c r="K34" i="4"/>
  <c r="BF52" i="8"/>
  <c r="L34" i="4"/>
  <c r="BH52" i="8"/>
  <c r="BI52" i="8"/>
  <c r="AA53" i="8"/>
  <c r="Q53" i="8"/>
  <c r="AG53" i="8"/>
  <c r="AH53" i="8"/>
  <c r="AO53" i="8"/>
  <c r="BA53" i="8"/>
  <c r="BH53" i="8"/>
  <c r="BI53" i="8"/>
  <c r="Q54" i="8"/>
  <c r="W54" i="8"/>
  <c r="M54" i="8"/>
  <c r="X54" i="8"/>
  <c r="Y54" i="8"/>
  <c r="AA54" i="8"/>
  <c r="AD54" i="8"/>
  <c r="AG54" i="8"/>
  <c r="AH54" i="8"/>
  <c r="AI54" i="8"/>
  <c r="AJ54" i="8"/>
  <c r="AL54" i="8"/>
  <c r="AO54" i="8"/>
  <c r="AP54" i="8"/>
  <c r="AP53" i="8"/>
  <c r="AQ54" i="8"/>
  <c r="AR54" i="8"/>
  <c r="AT54" i="8"/>
  <c r="AW54" i="8"/>
  <c r="AY54" i="8"/>
  <c r="AZ54" i="8"/>
  <c r="BA54" i="8"/>
  <c r="BD54" i="8"/>
  <c r="BD53" i="8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M56" i="8"/>
  <c r="C56" i="8"/>
  <c r="N56" i="8"/>
  <c r="O56" i="8"/>
  <c r="Q56" i="8"/>
  <c r="T56" i="8"/>
  <c r="V56" i="8"/>
  <c r="Z56" i="8"/>
  <c r="AB56" i="8"/>
  <c r="AC56" i="8"/>
  <c r="AE56" i="8"/>
  <c r="AF56" i="8"/>
  <c r="AJ56" i="8"/>
  <c r="AK56" i="8"/>
  <c r="AM56" i="8"/>
  <c r="AN56" i="8"/>
  <c r="AR56" i="8"/>
  <c r="AS56" i="8"/>
  <c r="AU56" i="8"/>
  <c r="AV56" i="8"/>
  <c r="AZ56" i="8"/>
  <c r="F37" i="4"/>
  <c r="BB56" i="8"/>
  <c r="H37" i="4"/>
  <c r="BC56" i="8"/>
  <c r="I37" i="4"/>
  <c r="BE56" i="8"/>
  <c r="K37" i="4"/>
  <c r="BF56" i="8"/>
  <c r="L37" i="4"/>
  <c r="BH56" i="8"/>
  <c r="BI56" i="8"/>
  <c r="C57" i="8"/>
  <c r="D57" i="8"/>
  <c r="G57" i="8"/>
  <c r="M57" i="8"/>
  <c r="N57" i="8"/>
  <c r="O57" i="8"/>
  <c r="Q57" i="8"/>
  <c r="T57" i="8"/>
  <c r="J57" i="8"/>
  <c r="Z57" i="8"/>
  <c r="AB57" i="8"/>
  <c r="AC57" i="8"/>
  <c r="AE57" i="8"/>
  <c r="AF57" i="8"/>
  <c r="C58" i="8"/>
  <c r="G58" i="8"/>
  <c r="M58" i="8"/>
  <c r="N58" i="8"/>
  <c r="D58" i="8"/>
  <c r="O58" i="8"/>
  <c r="E58" i="8"/>
  <c r="H58" i="8"/>
  <c r="Q58" i="8"/>
  <c r="T58" i="8"/>
  <c r="Z58" i="8"/>
  <c r="P58" i="8"/>
  <c r="AB58" i="8"/>
  <c r="AC58" i="8"/>
  <c r="AE58" i="8"/>
  <c r="AF58" i="8"/>
  <c r="AJ58" i="8"/>
  <c r="AK58" i="8"/>
  <c r="AN58" i="8"/>
  <c r="AR58" i="8"/>
  <c r="AS58" i="8"/>
  <c r="AZ58" i="8"/>
  <c r="F38" i="4"/>
  <c r="BB58" i="8"/>
  <c r="H38" i="4"/>
  <c r="BC58" i="8"/>
  <c r="I38" i="4"/>
  <c r="BE58" i="8"/>
  <c r="K38" i="4"/>
  <c r="BF58" i="8"/>
  <c r="L38" i="4"/>
  <c r="BH58" i="8"/>
  <c r="BI58" i="8"/>
  <c r="C59" i="8"/>
  <c r="G59" i="8"/>
  <c r="M59" i="8"/>
  <c r="N59" i="8"/>
  <c r="D59" i="8"/>
  <c r="O59" i="8"/>
  <c r="Q59" i="8"/>
  <c r="T59" i="8"/>
  <c r="J59" i="8"/>
  <c r="Z59" i="8"/>
  <c r="P59" i="8"/>
  <c r="AB59" i="8"/>
  <c r="AC59" i="8"/>
  <c r="AE59" i="8"/>
  <c r="AF59" i="8"/>
  <c r="AN59" i="8"/>
  <c r="AZ59" i="8"/>
  <c r="F39" i="4"/>
  <c r="BB59" i="8"/>
  <c r="H39" i="4"/>
  <c r="BC59" i="8"/>
  <c r="I39" i="4"/>
  <c r="BE59" i="8"/>
  <c r="K39" i="4"/>
  <c r="BF59" i="8"/>
  <c r="L39" i="4"/>
  <c r="BH59" i="8"/>
  <c r="BI59" i="8"/>
  <c r="G60" i="8"/>
  <c r="M60" i="8"/>
  <c r="Q60" i="8"/>
  <c r="W60" i="8"/>
  <c r="X60" i="8"/>
  <c r="Y60" i="8"/>
  <c r="O60" i="8"/>
  <c r="Z60" i="8"/>
  <c r="P60" i="8"/>
  <c r="AA60" i="8"/>
  <c r="AD60" i="8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C40" i="4"/>
  <c r="AX60" i="8"/>
  <c r="D40" i="4"/>
  <c r="AY60" i="8"/>
  <c r="AZ60" i="8"/>
  <c r="BA60" i="8"/>
  <c r="BD60" i="8"/>
  <c r="BE60" i="8"/>
  <c r="K40" i="4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C62" i="8"/>
  <c r="G62" i="8"/>
  <c r="M62" i="8"/>
  <c r="N62" i="8"/>
  <c r="O62" i="8"/>
  <c r="E62" i="8"/>
  <c r="Q62" i="8"/>
  <c r="T62" i="8"/>
  <c r="J62" i="8"/>
  <c r="Z62" i="8"/>
  <c r="AB62" i="8"/>
  <c r="AC62" i="8"/>
  <c r="AE62" i="8"/>
  <c r="AF62" i="8"/>
  <c r="AJ62" i="8"/>
  <c r="AK62" i="8"/>
  <c r="AN62" i="8"/>
  <c r="AR62" i="8"/>
  <c r="AS62" i="8"/>
  <c r="AZ62" i="8"/>
  <c r="F41" i="4"/>
  <c r="BB62" i="8"/>
  <c r="H41" i="4"/>
  <c r="BC62" i="8"/>
  <c r="I41" i="4"/>
  <c r="BE62" i="8"/>
  <c r="K41" i="4"/>
  <c r="BF62" i="8"/>
  <c r="L41" i="4"/>
  <c r="BH62" i="8"/>
  <c r="BI62" i="8"/>
  <c r="C63" i="8"/>
  <c r="G63" i="8"/>
  <c r="M63" i="8"/>
  <c r="N63" i="8"/>
  <c r="D63" i="8"/>
  <c r="O63" i="8"/>
  <c r="R63" i="8"/>
  <c r="E63" i="8"/>
  <c r="I63" i="8"/>
  <c r="Q63" i="8"/>
  <c r="T63" i="8"/>
  <c r="Z63" i="8"/>
  <c r="AB63" i="8"/>
  <c r="AC63" i="8"/>
  <c r="AE63" i="8"/>
  <c r="AF63" i="8"/>
  <c r="AJ63" i="8"/>
  <c r="AK63" i="8"/>
  <c r="AN63" i="8"/>
  <c r="AR63" i="8"/>
  <c r="AS63" i="8"/>
  <c r="AZ63" i="8"/>
  <c r="F42" i="4"/>
  <c r="BB63" i="8"/>
  <c r="H42" i="4"/>
  <c r="BC63" i="8"/>
  <c r="I42" i="4"/>
  <c r="BE63" i="8"/>
  <c r="K42" i="4"/>
  <c r="BF63" i="8"/>
  <c r="L42" i="4"/>
  <c r="BH63" i="8"/>
  <c r="BI63" i="8"/>
  <c r="C64" i="8"/>
  <c r="G64" i="8"/>
  <c r="M64" i="8"/>
  <c r="N64" i="8"/>
  <c r="O64" i="8"/>
  <c r="Q64" i="8"/>
  <c r="T64" i="8"/>
  <c r="J64" i="8"/>
  <c r="Z64" i="8"/>
  <c r="AB64" i="8"/>
  <c r="AC64" i="8"/>
  <c r="AE64" i="8"/>
  <c r="AF64" i="8"/>
  <c r="AJ64" i="8"/>
  <c r="AK64" i="8"/>
  <c r="AM64" i="8"/>
  <c r="AN64" i="8"/>
  <c r="AR64" i="8"/>
  <c r="AS64" i="8"/>
  <c r="AU64" i="8"/>
  <c r="AV64" i="8"/>
  <c r="AZ64" i="8"/>
  <c r="F43" i="4"/>
  <c r="BB64" i="8"/>
  <c r="H43" i="4"/>
  <c r="BC64" i="8"/>
  <c r="I43" i="4"/>
  <c r="BE64" i="8"/>
  <c r="K43" i="4"/>
  <c r="BF64" i="8"/>
  <c r="L43" i="4"/>
  <c r="BH64" i="8"/>
  <c r="BI64" i="8"/>
  <c r="C65" i="8"/>
  <c r="G65" i="8"/>
  <c r="M65" i="8"/>
  <c r="N65" i="8"/>
  <c r="O65" i="8"/>
  <c r="E65" i="8"/>
  <c r="Q65" i="8"/>
  <c r="T65" i="8"/>
  <c r="J65" i="8"/>
  <c r="Z65" i="8"/>
  <c r="P65" i="8"/>
  <c r="AB65" i="8"/>
  <c r="AC65" i="8"/>
  <c r="AE65" i="8"/>
  <c r="AF65" i="8"/>
  <c r="AJ65" i="8"/>
  <c r="AK65" i="8"/>
  <c r="AM65" i="8"/>
  <c r="AN65" i="8"/>
  <c r="AR65" i="8"/>
  <c r="AS65" i="8"/>
  <c r="AV65" i="8"/>
  <c r="AZ65" i="8"/>
  <c r="BB65" i="8"/>
  <c r="H44" i="4"/>
  <c r="BC65" i="8"/>
  <c r="I44" i="4"/>
  <c r="BE65" i="8"/>
  <c r="K44" i="4"/>
  <c r="BF65" i="8"/>
  <c r="L44" i="4"/>
  <c r="BH65" i="8"/>
  <c r="BI65" i="8"/>
  <c r="C66" i="8"/>
  <c r="M66" i="8"/>
  <c r="N66" i="8"/>
  <c r="O66" i="8"/>
  <c r="S66" i="8"/>
  <c r="Q66" i="8"/>
  <c r="G66" i="8"/>
  <c r="T66" i="8"/>
  <c r="J66" i="8"/>
  <c r="Z66" i="8"/>
  <c r="AB66" i="8"/>
  <c r="AC66" i="8"/>
  <c r="AE66" i="8"/>
  <c r="AF66" i="8"/>
  <c r="AJ66" i="8"/>
  <c r="AK66" i="8"/>
  <c r="AM66" i="8"/>
  <c r="AN66" i="8"/>
  <c r="AR66" i="8"/>
  <c r="AS66" i="8"/>
  <c r="AU66" i="8"/>
  <c r="AV66" i="8"/>
  <c r="AZ66" i="8"/>
  <c r="F45" i="4"/>
  <c r="BB66" i="8"/>
  <c r="H45" i="4"/>
  <c r="BC66" i="8"/>
  <c r="I45" i="4"/>
  <c r="BE66" i="8"/>
  <c r="K45" i="4"/>
  <c r="BF66" i="8"/>
  <c r="L45" i="4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C68" i="8"/>
  <c r="M68" i="8"/>
  <c r="W68" i="8"/>
  <c r="X68" i="8"/>
  <c r="Y68" i="8"/>
  <c r="AB68" i="8"/>
  <c r="AA68" i="8"/>
  <c r="AD68" i="8"/>
  <c r="AG68" i="8"/>
  <c r="AO68" i="8"/>
  <c r="AP68" i="8"/>
  <c r="AW68" i="8"/>
  <c r="AY68" i="8"/>
  <c r="E46" i="4"/>
  <c r="BA68" i="8"/>
  <c r="G46" i="4"/>
  <c r="BD68" i="8"/>
  <c r="J46" i="4"/>
  <c r="BH68" i="8"/>
  <c r="BI68" i="8"/>
  <c r="C69" i="8"/>
  <c r="M69" i="8"/>
  <c r="N69" i="8"/>
  <c r="O69" i="8"/>
  <c r="Q69" i="8"/>
  <c r="T69" i="8"/>
  <c r="J69" i="8"/>
  <c r="Z69" i="8"/>
  <c r="AB69" i="8"/>
  <c r="AC69" i="8"/>
  <c r="AE69" i="8"/>
  <c r="AF69" i="8"/>
  <c r="AJ69" i="8"/>
  <c r="AK69" i="8"/>
  <c r="AM69" i="8"/>
  <c r="AN69" i="8"/>
  <c r="AR69" i="8"/>
  <c r="AS69" i="8"/>
  <c r="AU69" i="8"/>
  <c r="AV69" i="8"/>
  <c r="AZ69" i="8"/>
  <c r="BE69" i="8"/>
  <c r="K47" i="4"/>
  <c r="BF69" i="8"/>
  <c r="L47" i="4"/>
  <c r="BH69" i="8"/>
  <c r="BI69" i="8"/>
  <c r="C70" i="8"/>
  <c r="G70" i="8"/>
  <c r="M70" i="8"/>
  <c r="Q70" i="8"/>
  <c r="Z70" i="8"/>
  <c r="AB70" i="8"/>
  <c r="AC70" i="8"/>
  <c r="AE70" i="8"/>
  <c r="AF70" i="8"/>
  <c r="AG70" i="8"/>
  <c r="AH70" i="8"/>
  <c r="AI70" i="8"/>
  <c r="AO70" i="8"/>
  <c r="AP70" i="8"/>
  <c r="AQ70" i="8"/>
  <c r="AZ70" i="8"/>
  <c r="BB70" i="8"/>
  <c r="BC70" i="8"/>
  <c r="BE70" i="8"/>
  <c r="BF70" i="8"/>
  <c r="BH70" i="8"/>
  <c r="BI70" i="8"/>
  <c r="C71" i="8"/>
  <c r="G71" i="8"/>
  <c r="M71" i="8"/>
  <c r="N71" i="8"/>
  <c r="D71" i="8"/>
  <c r="O71" i="8"/>
  <c r="E71" i="8"/>
  <c r="Q71" i="8"/>
  <c r="T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C72" i="8"/>
  <c r="G72" i="8"/>
  <c r="M72" i="8"/>
  <c r="N72" i="8"/>
  <c r="O72" i="8"/>
  <c r="P72" i="8"/>
  <c r="F72" i="8"/>
  <c r="Q72" i="8"/>
  <c r="T72" i="8"/>
  <c r="J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W75" i="8"/>
  <c r="AO75" i="8"/>
  <c r="BH75" i="8"/>
  <c r="BI75" i="8"/>
  <c r="H76" i="8"/>
  <c r="I76" i="8"/>
  <c r="L76" i="8"/>
  <c r="S76" i="8"/>
  <c r="AC76" i="8"/>
  <c r="AS76" i="8"/>
  <c r="AV76" i="8"/>
  <c r="BH76" i="8"/>
  <c r="BI76" i="8"/>
  <c r="W77" i="8"/>
  <c r="AG77" i="8"/>
  <c r="AH77" i="8"/>
  <c r="D13" i="15"/>
  <c r="AI77" i="8"/>
  <c r="E13" i="15"/>
  <c r="AL77" i="8"/>
  <c r="AO77" i="8"/>
  <c r="AP77" i="8"/>
  <c r="AQ77" i="8"/>
  <c r="AT77" i="8"/>
  <c r="AW77" i="8"/>
  <c r="C50" i="4"/>
  <c r="BA77" i="8"/>
  <c r="G50" i="4"/>
  <c r="BH77" i="8"/>
  <c r="BI77" i="8"/>
  <c r="C78" i="8"/>
  <c r="G78" i="8"/>
  <c r="M78" i="8"/>
  <c r="N78" i="8"/>
  <c r="O78" i="8"/>
  <c r="E78" i="8"/>
  <c r="Q78" i="8"/>
  <c r="T78" i="8"/>
  <c r="Z78" i="8"/>
  <c r="AB78" i="8"/>
  <c r="AC78" i="8"/>
  <c r="AE78" i="8"/>
  <c r="AF78" i="8"/>
  <c r="AJ78" i="8"/>
  <c r="AK78" i="8"/>
  <c r="G14" i="15"/>
  <c r="AM78" i="8"/>
  <c r="AN78" i="8"/>
  <c r="AR78" i="8"/>
  <c r="AS78" i="8"/>
  <c r="AU78" i="8"/>
  <c r="AV78" i="8"/>
  <c r="AZ78" i="8"/>
  <c r="F51" i="4"/>
  <c r="BB78" i="8"/>
  <c r="H51" i="4"/>
  <c r="BC78" i="8"/>
  <c r="I51" i="4"/>
  <c r="BE78" i="8"/>
  <c r="K51" i="4"/>
  <c r="BF78" i="8"/>
  <c r="L51" i="4"/>
  <c r="BH78" i="8"/>
  <c r="BI78" i="8"/>
  <c r="C79" i="8"/>
  <c r="M79" i="8"/>
  <c r="N79" i="8"/>
  <c r="O79" i="8"/>
  <c r="Q79" i="8"/>
  <c r="G79" i="8"/>
  <c r="T79" i="8"/>
  <c r="J79" i="8"/>
  <c r="Z79" i="8"/>
  <c r="P79" i="8"/>
  <c r="AB79" i="8"/>
  <c r="AC79" i="8"/>
  <c r="AE79" i="8"/>
  <c r="AF79" i="8"/>
  <c r="AJ79" i="8"/>
  <c r="F15" i="15"/>
  <c r="AK79" i="8"/>
  <c r="G15" i="15"/>
  <c r="AM79" i="8"/>
  <c r="AN79" i="8"/>
  <c r="AR79" i="8"/>
  <c r="F15" i="17"/>
  <c r="AS79" i="8"/>
  <c r="AU79" i="8"/>
  <c r="AV79" i="8"/>
  <c r="AZ79" i="8"/>
  <c r="BB79" i="8"/>
  <c r="H52" i="4"/>
  <c r="BC79" i="8"/>
  <c r="I52" i="4"/>
  <c r="BE79" i="8"/>
  <c r="K52" i="4"/>
  <c r="BF79" i="8"/>
  <c r="L52" i="4"/>
  <c r="BH79" i="8"/>
  <c r="BI79" i="8"/>
  <c r="C80" i="8"/>
  <c r="G80" i="8"/>
  <c r="M80" i="8"/>
  <c r="Q80" i="8"/>
  <c r="W80" i="8"/>
  <c r="X80" i="8"/>
  <c r="N80" i="8"/>
  <c r="Y80" i="8"/>
  <c r="O80" i="8"/>
  <c r="AA80" i="8"/>
  <c r="AD80" i="8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AX80" i="8"/>
  <c r="D53" i="4"/>
  <c r="AY80" i="8"/>
  <c r="AZ80" i="8"/>
  <c r="BA80" i="8"/>
  <c r="BD80" i="8"/>
  <c r="BH80" i="8"/>
  <c r="BI80" i="8"/>
  <c r="F81" i="8"/>
  <c r="G81" i="8"/>
  <c r="H81" i="8"/>
  <c r="I81" i="8"/>
  <c r="S81" i="8"/>
  <c r="AZ81" i="8"/>
  <c r="BE81" i="8"/>
  <c r="BF81" i="8"/>
  <c r="BH81" i="8"/>
  <c r="BI81" i="8"/>
  <c r="C82" i="8"/>
  <c r="G82" i="8"/>
  <c r="M82" i="8"/>
  <c r="N82" i="8"/>
  <c r="O82" i="8"/>
  <c r="Q82" i="8"/>
  <c r="T82" i="8"/>
  <c r="J82" i="8"/>
  <c r="Z82" i="8"/>
  <c r="AB82" i="8"/>
  <c r="AC82" i="8"/>
  <c r="AE82" i="8"/>
  <c r="AF82" i="8"/>
  <c r="AS82" i="8"/>
  <c r="AV82" i="8"/>
  <c r="AZ82" i="8"/>
  <c r="F54" i="4"/>
  <c r="BB82" i="8"/>
  <c r="H54" i="4"/>
  <c r="BC82" i="8"/>
  <c r="I54" i="4"/>
  <c r="BE82" i="8"/>
  <c r="K54" i="4"/>
  <c r="BF82" i="8"/>
  <c r="L54" i="4"/>
  <c r="BH82" i="8"/>
  <c r="BI82" i="8"/>
  <c r="C83" i="8"/>
  <c r="G83" i="8"/>
  <c r="M83" i="8"/>
  <c r="N83" i="8"/>
  <c r="D83" i="8"/>
  <c r="O83" i="8"/>
  <c r="E83" i="8"/>
  <c r="Q83" i="8"/>
  <c r="T83" i="8"/>
  <c r="Z83" i="8"/>
  <c r="AB83" i="8"/>
  <c r="AC83" i="8"/>
  <c r="AE83" i="8"/>
  <c r="AF83" i="8"/>
  <c r="AS83" i="8"/>
  <c r="AV83" i="8"/>
  <c r="AZ83" i="8"/>
  <c r="F83" i="8"/>
  <c r="BB83" i="8"/>
  <c r="H55" i="4"/>
  <c r="BC83" i="8"/>
  <c r="I55" i="4"/>
  <c r="BE83" i="8"/>
  <c r="K55" i="4"/>
  <c r="BF83" i="8"/>
  <c r="L55" i="4"/>
  <c r="BH83" i="8"/>
  <c r="BI83" i="8"/>
  <c r="C84" i="8"/>
  <c r="D84" i="8"/>
  <c r="E84" i="8"/>
  <c r="G84" i="8"/>
  <c r="J84" i="8"/>
  <c r="M84" i="8"/>
  <c r="N84" i="8"/>
  <c r="O84" i="8"/>
  <c r="P84" i="8"/>
  <c r="Q84" i="8"/>
  <c r="R84" i="8"/>
  <c r="S84" i="8"/>
  <c r="T84" i="8"/>
  <c r="Z84" i="8"/>
  <c r="AB84" i="8"/>
  <c r="AC84" i="8"/>
  <c r="AZ84" i="8"/>
  <c r="F15" i="16"/>
  <c r="BB84" i="8"/>
  <c r="H15" i="16"/>
  <c r="BC84" i="8"/>
  <c r="I56" i="4"/>
  <c r="BE84" i="8"/>
  <c r="K15" i="16"/>
  <c r="BF84" i="8"/>
  <c r="L15" i="16"/>
  <c r="BH84" i="8"/>
  <c r="BI84" i="8"/>
  <c r="C85" i="8"/>
  <c r="C77" i="8"/>
  <c r="M85" i="8"/>
  <c r="N85" i="8"/>
  <c r="O85" i="8"/>
  <c r="E85" i="8"/>
  <c r="Q85" i="8"/>
  <c r="G85" i="8"/>
  <c r="T85" i="8"/>
  <c r="J85" i="8"/>
  <c r="Z85" i="8"/>
  <c r="AB85" i="8"/>
  <c r="AC85" i="8"/>
  <c r="AE85" i="8"/>
  <c r="AF85" i="8"/>
  <c r="AJ85" i="8"/>
  <c r="AK85" i="8"/>
  <c r="AM85" i="8"/>
  <c r="AN85" i="8"/>
  <c r="AR85" i="8"/>
  <c r="AS85" i="8"/>
  <c r="AU85" i="8"/>
  <c r="AV85" i="8"/>
  <c r="AZ85" i="8"/>
  <c r="F57" i="4"/>
  <c r="BB85" i="8"/>
  <c r="H57" i="4"/>
  <c r="BC85" i="8"/>
  <c r="I57" i="4"/>
  <c r="BE85" i="8"/>
  <c r="K57" i="4"/>
  <c r="BF85" i="8"/>
  <c r="L57" i="4"/>
  <c r="BH85" i="8"/>
  <c r="BI85" i="8"/>
  <c r="C86" i="8"/>
  <c r="M86" i="8"/>
  <c r="N86" i="8"/>
  <c r="O86" i="8"/>
  <c r="E86" i="8"/>
  <c r="Q86" i="8"/>
  <c r="T86" i="8"/>
  <c r="J86" i="8"/>
  <c r="Z86" i="8"/>
  <c r="F86" i="8"/>
  <c r="AB86" i="8"/>
  <c r="AC86" i="8"/>
  <c r="AE86" i="8"/>
  <c r="AF86" i="8"/>
  <c r="AJ86" i="8"/>
  <c r="AK86" i="8"/>
  <c r="AR86" i="8"/>
  <c r="AS86" i="8"/>
  <c r="AZ86" i="8"/>
  <c r="BB86" i="8"/>
  <c r="BC86" i="8"/>
  <c r="BE86" i="8"/>
  <c r="BF86" i="8"/>
  <c r="BH86" i="8"/>
  <c r="BI86" i="8"/>
  <c r="C87" i="8"/>
  <c r="G87" i="8"/>
  <c r="M87" i="8"/>
  <c r="N87" i="8"/>
  <c r="D87" i="8"/>
  <c r="O87" i="8"/>
  <c r="Q87" i="8"/>
  <c r="T87" i="8"/>
  <c r="J87" i="8"/>
  <c r="Z87" i="8"/>
  <c r="AB87" i="8"/>
  <c r="AC87" i="8"/>
  <c r="AE87" i="8"/>
  <c r="AF87" i="8"/>
  <c r="AJ87" i="8"/>
  <c r="F21" i="15"/>
  <c r="AK87" i="8"/>
  <c r="G21" i="15"/>
  <c r="AM87" i="8"/>
  <c r="AN87" i="8"/>
  <c r="AR87" i="8"/>
  <c r="F21" i="17"/>
  <c r="AS87" i="8"/>
  <c r="G21" i="17"/>
  <c r="AU87" i="8"/>
  <c r="AV87" i="8"/>
  <c r="AZ87" i="8"/>
  <c r="F59" i="4"/>
  <c r="BB87" i="8"/>
  <c r="H59" i="4"/>
  <c r="BC87" i="8"/>
  <c r="I59" i="4"/>
  <c r="BE87" i="8"/>
  <c r="K59" i="4"/>
  <c r="BF87" i="8"/>
  <c r="L59" i="4"/>
  <c r="BH87" i="8"/>
  <c r="BI87" i="8"/>
  <c r="M88" i="8"/>
  <c r="N88" i="8"/>
  <c r="D88" i="8"/>
  <c r="O88" i="8"/>
  <c r="E88" i="8"/>
  <c r="Q88" i="8"/>
  <c r="T88" i="8"/>
  <c r="J88" i="8"/>
  <c r="Z88" i="8"/>
  <c r="AB88" i="8"/>
  <c r="AC88" i="8"/>
  <c r="AE88" i="8"/>
  <c r="AF88" i="8"/>
  <c r="AJ88" i="8"/>
  <c r="F22" i="15"/>
  <c r="AK88" i="8"/>
  <c r="G22" i="15"/>
  <c r="AM88" i="8"/>
  <c r="AN88" i="8"/>
  <c r="AR88" i="8"/>
  <c r="AS88" i="8"/>
  <c r="AU88" i="8"/>
  <c r="AV88" i="8"/>
  <c r="AZ88" i="8"/>
  <c r="F60" i="4"/>
  <c r="BB88" i="8"/>
  <c r="H60" i="4"/>
  <c r="BC88" i="8"/>
  <c r="I60" i="4"/>
  <c r="BE88" i="8"/>
  <c r="K60" i="4"/>
  <c r="BF88" i="8"/>
  <c r="L60" i="4"/>
  <c r="BH88" i="8"/>
  <c r="BI88" i="8"/>
  <c r="C89" i="8"/>
  <c r="M89" i="8"/>
  <c r="W89" i="8"/>
  <c r="AA89" i="8"/>
  <c r="AI89" i="8"/>
  <c r="AJ89" i="8"/>
  <c r="AK89" i="8"/>
  <c r="AM89" i="8"/>
  <c r="AN89" i="8"/>
  <c r="AQ89" i="8"/>
  <c r="AR89" i="8"/>
  <c r="AS89" i="8"/>
  <c r="AU89" i="8"/>
  <c r="AV89" i="8"/>
  <c r="AW89" i="8"/>
  <c r="AX89" i="8"/>
  <c r="D61" i="4"/>
  <c r="AY89" i="8"/>
  <c r="BA89" i="8"/>
  <c r="BD89" i="8"/>
  <c r="J61" i="4"/>
  <c r="BH89" i="8"/>
  <c r="BI89" i="8"/>
  <c r="C90" i="8"/>
  <c r="M90" i="8"/>
  <c r="N90" i="8"/>
  <c r="O90" i="8"/>
  <c r="E90" i="8"/>
  <c r="L90" i="8"/>
  <c r="Q90" i="8"/>
  <c r="G90" i="8"/>
  <c r="T90" i="8"/>
  <c r="Z90" i="8"/>
  <c r="P90" i="8"/>
  <c r="AB90" i="8"/>
  <c r="AC90" i="8"/>
  <c r="AE90" i="8"/>
  <c r="AF90" i="8"/>
  <c r="AN90" i="8"/>
  <c r="AS90" i="8"/>
  <c r="AV90" i="8"/>
  <c r="AZ90" i="8"/>
  <c r="F62" i="4"/>
  <c r="BB90" i="8"/>
  <c r="H62" i="4"/>
  <c r="BC90" i="8"/>
  <c r="I62" i="4"/>
  <c r="BH90" i="8"/>
  <c r="BI90" i="8"/>
  <c r="C91" i="8"/>
  <c r="G91" i="8"/>
  <c r="M91" i="8"/>
  <c r="Q91" i="8"/>
  <c r="W91" i="8"/>
  <c r="X91" i="8"/>
  <c r="Y91" i="8"/>
  <c r="Z91" i="8"/>
  <c r="AA91" i="8"/>
  <c r="AD91" i="8"/>
  <c r="AD89" i="8"/>
  <c r="AN91" i="8"/>
  <c r="AS91" i="8"/>
  <c r="AV91" i="8"/>
  <c r="AZ91" i="8"/>
  <c r="BB91" i="8"/>
  <c r="BC91" i="8"/>
  <c r="BH91" i="8"/>
  <c r="BI91" i="8"/>
  <c r="C92" i="8"/>
  <c r="G92" i="8"/>
  <c r="M92" i="8"/>
  <c r="N92" i="8"/>
  <c r="D92" i="8"/>
  <c r="O92" i="8"/>
  <c r="E92" i="8"/>
  <c r="Q92" i="8"/>
  <c r="T92" i="8"/>
  <c r="J92" i="8"/>
  <c r="Z92" i="8"/>
  <c r="AB92" i="8"/>
  <c r="AC92" i="8"/>
  <c r="AE92" i="8"/>
  <c r="AF92" i="8"/>
  <c r="AN92" i="8"/>
  <c r="AS92" i="8"/>
  <c r="AV92" i="8"/>
  <c r="AZ92" i="8"/>
  <c r="BB92" i="8"/>
  <c r="BC92" i="8"/>
  <c r="BH92" i="8"/>
  <c r="BI92" i="8"/>
  <c r="C93" i="8"/>
  <c r="G93" i="8"/>
  <c r="M93" i="8"/>
  <c r="N93" i="8"/>
  <c r="O93" i="8"/>
  <c r="V93" i="8"/>
  <c r="Q93" i="8"/>
  <c r="T93" i="8"/>
  <c r="Z93" i="8"/>
  <c r="AB93" i="8"/>
  <c r="AC93" i="8"/>
  <c r="AE93" i="8"/>
  <c r="AF93" i="8"/>
  <c r="AN93" i="8"/>
  <c r="AS93" i="8"/>
  <c r="AV93" i="8"/>
  <c r="AZ93" i="8"/>
  <c r="BB93" i="8"/>
  <c r="BC93" i="8"/>
  <c r="BH93" i="8"/>
  <c r="BI93" i="8"/>
  <c r="W94" i="8"/>
  <c r="X94" i="8"/>
  <c r="Y94" i="8"/>
  <c r="AA94" i="8"/>
  <c r="AD94" i="8"/>
  <c r="AG94" i="8"/>
  <c r="C23" i="15"/>
  <c r="AH94" i="8"/>
  <c r="D23" i="15"/>
  <c r="AI94" i="8"/>
  <c r="E23" i="15"/>
  <c r="AL94" i="8"/>
  <c r="AO94" i="8"/>
  <c r="AP94" i="8"/>
  <c r="AQ94" i="8"/>
  <c r="E23" i="17"/>
  <c r="AT94" i="8"/>
  <c r="AW94" i="8"/>
  <c r="C63" i="4"/>
  <c r="AX94" i="8"/>
  <c r="AY94" i="8"/>
  <c r="BA94" i="8"/>
  <c r="G63" i="4"/>
  <c r="BD94" i="8"/>
  <c r="BE94" i="8"/>
  <c r="K63" i="4"/>
  <c r="BH94" i="8"/>
  <c r="BI94" i="8"/>
  <c r="C95" i="8"/>
  <c r="M95" i="8"/>
  <c r="N95" i="8"/>
  <c r="O95" i="8"/>
  <c r="E95" i="8"/>
  <c r="Q95" i="8"/>
  <c r="T95" i="8"/>
  <c r="Z95" i="8"/>
  <c r="P95" i="8"/>
  <c r="AB95" i="8"/>
  <c r="AC95" i="8"/>
  <c r="AE95" i="8"/>
  <c r="AF95" i="8"/>
  <c r="AJ95" i="8"/>
  <c r="F24" i="15"/>
  <c r="AK95" i="8"/>
  <c r="G24" i="15"/>
  <c r="AM95" i="8"/>
  <c r="AN95" i="8"/>
  <c r="AR95" i="8"/>
  <c r="AS95" i="8"/>
  <c r="G24" i="17"/>
  <c r="AU95" i="8"/>
  <c r="AV95" i="8"/>
  <c r="AZ95" i="8"/>
  <c r="F64" i="4"/>
  <c r="BB95" i="8"/>
  <c r="H64" i="4"/>
  <c r="BC95" i="8"/>
  <c r="I64" i="4"/>
  <c r="BE95" i="8"/>
  <c r="K64" i="4"/>
  <c r="BF95" i="8"/>
  <c r="L64" i="4"/>
  <c r="BH95" i="8"/>
  <c r="BI95" i="8"/>
  <c r="F96" i="8"/>
  <c r="H96" i="8"/>
  <c r="I96" i="8"/>
  <c r="P96" i="8"/>
  <c r="Q96" i="8"/>
  <c r="G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C97" i="8"/>
  <c r="M97" i="8"/>
  <c r="N97" i="8"/>
  <c r="O97" i="8"/>
  <c r="E97" i="8"/>
  <c r="Q97" i="8"/>
  <c r="T97" i="8"/>
  <c r="Z97" i="8"/>
  <c r="P97" i="8"/>
  <c r="AB97" i="8"/>
  <c r="AC97" i="8"/>
  <c r="AE97" i="8"/>
  <c r="AF97" i="8"/>
  <c r="AJ97" i="8"/>
  <c r="AK97" i="8"/>
  <c r="AM97" i="8"/>
  <c r="AN97" i="8"/>
  <c r="AR97" i="8"/>
  <c r="AS97" i="8"/>
  <c r="AU97" i="8"/>
  <c r="AV97" i="8"/>
  <c r="AZ97" i="8"/>
  <c r="F66" i="4"/>
  <c r="BB97" i="8"/>
  <c r="H66" i="4"/>
  <c r="BC97" i="8"/>
  <c r="I66" i="4"/>
  <c r="BE97" i="8"/>
  <c r="K66" i="4"/>
  <c r="BF97" i="8"/>
  <c r="L66" i="4"/>
  <c r="BH97" i="8"/>
  <c r="BI97" i="8"/>
  <c r="C98" i="8"/>
  <c r="M98" i="8"/>
  <c r="W98" i="8"/>
  <c r="X98" i="8"/>
  <c r="N98" i="8"/>
  <c r="Y98" i="8"/>
  <c r="AA98" i="8"/>
  <c r="Q98" i="8"/>
  <c r="AD98" i="8"/>
  <c r="AG98" i="8"/>
  <c r="AH98" i="8"/>
  <c r="E27" i="15"/>
  <c r="AL98" i="8"/>
  <c r="AO98" i="8"/>
  <c r="AP98" i="8"/>
  <c r="AQ98" i="8"/>
  <c r="AU98" i="8"/>
  <c r="AT98" i="8"/>
  <c r="AW98" i="8"/>
  <c r="AX98" i="8"/>
  <c r="D67" i="4"/>
  <c r="AY98" i="8"/>
  <c r="AZ98" i="8"/>
  <c r="F67" i="4"/>
  <c r="BA98" i="8"/>
  <c r="G67" i="4"/>
  <c r="BD98" i="8"/>
  <c r="J67" i="4"/>
  <c r="C99" i="8"/>
  <c r="G99" i="8"/>
  <c r="M99" i="8"/>
  <c r="N99" i="8"/>
  <c r="O99" i="8"/>
  <c r="E99" i="8"/>
  <c r="Q99" i="8"/>
  <c r="T99" i="8"/>
  <c r="Z99" i="8"/>
  <c r="P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C100" i="8"/>
  <c r="M100" i="8"/>
  <c r="N100" i="8"/>
  <c r="R100" i="8"/>
  <c r="O100" i="8"/>
  <c r="Q100" i="8"/>
  <c r="G100" i="8"/>
  <c r="T100" i="8"/>
  <c r="Z100" i="8"/>
  <c r="P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BB100" i="8"/>
  <c r="BC100" i="8"/>
  <c r="BE100" i="8"/>
  <c r="BF100" i="8"/>
  <c r="BH100" i="8"/>
  <c r="BI100" i="8"/>
  <c r="G101" i="8"/>
  <c r="Q101" i="8"/>
  <c r="W101" i="8"/>
  <c r="X101" i="8"/>
  <c r="N101" i="8"/>
  <c r="Y101" i="8"/>
  <c r="AA101" i="8"/>
  <c r="AD101" i="8"/>
  <c r="AG101" i="8"/>
  <c r="AH101" i="8"/>
  <c r="AI101" i="8"/>
  <c r="AK101" i="8"/>
  <c r="AL101" i="8"/>
  <c r="AN101" i="8"/>
  <c r="AO101" i="8"/>
  <c r="AP101" i="8"/>
  <c r="AQ101" i="8"/>
  <c r="AR101" i="8"/>
  <c r="AS101" i="8"/>
  <c r="AW101" i="8"/>
  <c r="C68" i="4"/>
  <c r="AX101" i="8"/>
  <c r="D68" i="4"/>
  <c r="AY101" i="8"/>
  <c r="E68" i="4"/>
  <c r="BA101" i="8"/>
  <c r="BD101" i="8"/>
  <c r="BF101" i="8"/>
  <c r="L68" i="4"/>
  <c r="BH101" i="8"/>
  <c r="BI101" i="8"/>
  <c r="C102" i="8"/>
  <c r="G102" i="8"/>
  <c r="M102" i="8"/>
  <c r="N102" i="8"/>
  <c r="D102" i="8"/>
  <c r="O102" i="8"/>
  <c r="E102" i="8"/>
  <c r="Q102" i="8"/>
  <c r="T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G103" i="8"/>
  <c r="M103" i="8"/>
  <c r="C103" i="8"/>
  <c r="N103" i="8"/>
  <c r="D103" i="8"/>
  <c r="O103" i="8"/>
  <c r="E103" i="8"/>
  <c r="Q103" i="8"/>
  <c r="T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E105" i="8"/>
  <c r="H105" i="8"/>
  <c r="G105" i="8"/>
  <c r="J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F105" i="8"/>
  <c r="BB105" i="8"/>
  <c r="BC105" i="8"/>
  <c r="BE105" i="8"/>
  <c r="BF105" i="8"/>
  <c r="BH105" i="8"/>
  <c r="BI105" i="8"/>
  <c r="C106" i="8"/>
  <c r="W106" i="8"/>
  <c r="X106" i="8"/>
  <c r="Y106" i="8"/>
  <c r="AE106" i="8"/>
  <c r="AA106" i="8"/>
  <c r="Q106" i="8"/>
  <c r="G106" i="8"/>
  <c r="AD106" i="8"/>
  <c r="AG106" i="8"/>
  <c r="AH106" i="8"/>
  <c r="AI106" i="8"/>
  <c r="AJ106" i="8"/>
  <c r="AL106" i="8"/>
  <c r="AO106" i="8"/>
  <c r="AP106" i="8"/>
  <c r="AQ106" i="8"/>
  <c r="AR106" i="8"/>
  <c r="AT106" i="8"/>
  <c r="AV106" i="8"/>
  <c r="AW106" i="8"/>
  <c r="AY106" i="8"/>
  <c r="E48" i="4"/>
  <c r="BA106" i="8"/>
  <c r="BD106" i="8"/>
  <c r="J48" i="4"/>
  <c r="BH106" i="8"/>
  <c r="BI106" i="8"/>
  <c r="C107" i="8"/>
  <c r="M107" i="8"/>
  <c r="N107" i="8"/>
  <c r="O107" i="8"/>
  <c r="Q107" i="8"/>
  <c r="T107" i="8"/>
  <c r="Z107" i="8"/>
  <c r="P107" i="8"/>
  <c r="AB107" i="8"/>
  <c r="AC107" i="8"/>
  <c r="AE107" i="8"/>
  <c r="AF107" i="8"/>
  <c r="AJ107" i="8"/>
  <c r="AK107" i="8"/>
  <c r="AM107" i="8"/>
  <c r="AN107" i="8"/>
  <c r="AR107" i="8"/>
  <c r="AS107" i="8"/>
  <c r="AU107" i="8"/>
  <c r="AV107" i="8"/>
  <c r="AZ107" i="8"/>
  <c r="F13" i="16"/>
  <c r="BB107" i="8"/>
  <c r="H13" i="16"/>
  <c r="BC107" i="8"/>
  <c r="I13" i="16"/>
  <c r="BE107" i="8"/>
  <c r="K13" i="16"/>
  <c r="BF107" i="8"/>
  <c r="L13" i="16"/>
  <c r="BH107" i="8"/>
  <c r="BI107" i="8"/>
  <c r="C108" i="8"/>
  <c r="G108" i="8"/>
  <c r="M108" i="8"/>
  <c r="N108" i="8"/>
  <c r="S108" i="8"/>
  <c r="O108" i="8"/>
  <c r="Q108" i="8"/>
  <c r="T108" i="8"/>
  <c r="Z108" i="8"/>
  <c r="AB108" i="8"/>
  <c r="AC108" i="8"/>
  <c r="AE108" i="8"/>
  <c r="AF108" i="8"/>
  <c r="AJ108" i="8"/>
  <c r="AK108" i="8"/>
  <c r="AM108" i="8"/>
  <c r="AN108" i="8"/>
  <c r="AR108" i="8"/>
  <c r="AS108" i="8"/>
  <c r="AU108" i="8"/>
  <c r="AV108" i="8"/>
  <c r="AZ108" i="8"/>
  <c r="F14" i="16"/>
  <c r="BB108" i="8"/>
  <c r="H14" i="16"/>
  <c r="BC108" i="8"/>
  <c r="I14" i="16"/>
  <c r="BE108" i="8"/>
  <c r="K14" i="16"/>
  <c r="BF108" i="8"/>
  <c r="L14" i="16"/>
  <c r="BH108" i="8"/>
  <c r="BI108" i="8"/>
  <c r="C109" i="8"/>
  <c r="M109" i="8"/>
  <c r="N109" i="8"/>
  <c r="O109" i="8"/>
  <c r="E109" i="8"/>
  <c r="H109" i="8"/>
  <c r="Q109" i="8"/>
  <c r="G109" i="8"/>
  <c r="R109" i="8"/>
  <c r="T109" i="8"/>
  <c r="Z109" i="8"/>
  <c r="F109" i="8"/>
  <c r="AB109" i="8"/>
  <c r="AC109" i="8"/>
  <c r="AE109" i="8"/>
  <c r="AF109" i="8"/>
  <c r="AJ109" i="8"/>
  <c r="AK109" i="8"/>
  <c r="AM109" i="8"/>
  <c r="AN109" i="8"/>
  <c r="AR109" i="8"/>
  <c r="AS109" i="8"/>
  <c r="AU109" i="8"/>
  <c r="AV109" i="8"/>
  <c r="AZ109" i="8"/>
  <c r="F16" i="16"/>
  <c r="BB109" i="8"/>
  <c r="H16" i="16"/>
  <c r="BC109" i="8"/>
  <c r="I16" i="16"/>
  <c r="BE109" i="8"/>
  <c r="K16" i="16"/>
  <c r="BF109" i="8"/>
  <c r="L16" i="16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C111" i="8"/>
  <c r="M111" i="8"/>
  <c r="N111" i="8"/>
  <c r="O111" i="8"/>
  <c r="R111" i="8"/>
  <c r="Q111" i="8"/>
  <c r="G111" i="8"/>
  <c r="T111" i="8"/>
  <c r="Z111" i="8"/>
  <c r="P111" i="8"/>
  <c r="AB111" i="8"/>
  <c r="AC111" i="8"/>
  <c r="AE111" i="8"/>
  <c r="AF111" i="8"/>
  <c r="AJ111" i="8"/>
  <c r="AK111" i="8"/>
  <c r="AM111" i="8"/>
  <c r="AN111" i="8"/>
  <c r="AR111" i="8"/>
  <c r="AS111" i="8"/>
  <c r="AU111" i="8"/>
  <c r="AV111" i="8"/>
  <c r="AZ111" i="8"/>
  <c r="F17" i="16"/>
  <c r="BB111" i="8"/>
  <c r="H17" i="16"/>
  <c r="BC111" i="8"/>
  <c r="I17" i="16"/>
  <c r="BE111" i="8"/>
  <c r="K17" i="16"/>
  <c r="BF111" i="8"/>
  <c r="L17" i="16"/>
  <c r="BH111" i="8"/>
  <c r="BI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Z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C113" i="8"/>
  <c r="M113" i="8"/>
  <c r="N113" i="8"/>
  <c r="O113" i="8"/>
  <c r="Q113" i="8"/>
  <c r="G113" i="8"/>
  <c r="T113" i="8"/>
  <c r="Z113" i="8"/>
  <c r="AB113" i="8"/>
  <c r="AC113" i="8"/>
  <c r="AE113" i="8"/>
  <c r="AF113" i="8"/>
  <c r="AJ113" i="8"/>
  <c r="AK113" i="8"/>
  <c r="AM113" i="8"/>
  <c r="AN113" i="8"/>
  <c r="AR113" i="8"/>
  <c r="AS113" i="8"/>
  <c r="AU113" i="8"/>
  <c r="AV113" i="8"/>
  <c r="AZ113" i="8"/>
  <c r="F18" i="16"/>
  <c r="BE113" i="8"/>
  <c r="K18" i="16"/>
  <c r="BF113" i="8"/>
  <c r="L18" i="16"/>
  <c r="BH113" i="8"/>
  <c r="BI113" i="8"/>
  <c r="C114" i="8"/>
  <c r="M114" i="8"/>
  <c r="N114" i="8"/>
  <c r="O114" i="8"/>
  <c r="E114" i="8"/>
  <c r="L114" i="8"/>
  <c r="Q114" i="8"/>
  <c r="T114" i="8"/>
  <c r="Z114" i="8"/>
  <c r="P114" i="8"/>
  <c r="AB114" i="8"/>
  <c r="AC114" i="8"/>
  <c r="AE114" i="8"/>
  <c r="AF114" i="8"/>
  <c r="AJ114" i="8"/>
  <c r="AK114" i="8"/>
  <c r="AM114" i="8"/>
  <c r="AN114" i="8"/>
  <c r="AR114" i="8"/>
  <c r="AS114" i="8"/>
  <c r="AU114" i="8"/>
  <c r="AV114" i="8"/>
  <c r="AZ114" i="8"/>
  <c r="F19" i="16"/>
  <c r="BC114" i="8"/>
  <c r="I19" i="16"/>
  <c r="BE114" i="8"/>
  <c r="K19" i="16"/>
  <c r="BF114" i="8"/>
  <c r="L19" i="16"/>
  <c r="BH114" i="8"/>
  <c r="BI114" i="8"/>
  <c r="C115" i="8"/>
  <c r="M115" i="8"/>
  <c r="N115" i="8"/>
  <c r="O115" i="8"/>
  <c r="Q115" i="8"/>
  <c r="G115" i="8"/>
  <c r="T115" i="8"/>
  <c r="Z115" i="8"/>
  <c r="AB115" i="8"/>
  <c r="AC115" i="8"/>
  <c r="AE115" i="8"/>
  <c r="AF115" i="8"/>
  <c r="AJ115" i="8"/>
  <c r="AK115" i="8"/>
  <c r="AM115" i="8"/>
  <c r="AN115" i="8"/>
  <c r="AR115" i="8"/>
  <c r="AS115" i="8"/>
  <c r="AU115" i="8"/>
  <c r="AV115" i="8"/>
  <c r="AZ115" i="8"/>
  <c r="F20" i="16"/>
  <c r="BB115" i="8"/>
  <c r="H20" i="16"/>
  <c r="BC115" i="8"/>
  <c r="I20" i="16"/>
  <c r="BE115" i="8"/>
  <c r="K20" i="16"/>
  <c r="BF115" i="8"/>
  <c r="L20" i="16"/>
  <c r="BH115" i="8"/>
  <c r="BI115" i="8"/>
  <c r="C116" i="8"/>
  <c r="G116" i="8"/>
  <c r="M116" i="8"/>
  <c r="N116" i="8"/>
  <c r="O116" i="8"/>
  <c r="Q116" i="8"/>
  <c r="T116" i="8"/>
  <c r="J116" i="8"/>
  <c r="Z116" i="8"/>
  <c r="AB116" i="8"/>
  <c r="AC116" i="8"/>
  <c r="AE116" i="8"/>
  <c r="AF116" i="8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C117" i="8"/>
  <c r="M117" i="8"/>
  <c r="N117" i="8"/>
  <c r="O117" i="8"/>
  <c r="Q117" i="8"/>
  <c r="T117" i="8"/>
  <c r="U117" i="8"/>
  <c r="Z117" i="8"/>
  <c r="P117" i="8"/>
  <c r="AB117" i="8"/>
  <c r="AC117" i="8"/>
  <c r="AE117" i="8"/>
  <c r="AF117" i="8"/>
  <c r="AJ117" i="8"/>
  <c r="AK117" i="8"/>
  <c r="AM117" i="8"/>
  <c r="AN117" i="8"/>
  <c r="AR117" i="8"/>
  <c r="AS117" i="8"/>
  <c r="AU117" i="8"/>
  <c r="AV117" i="8"/>
  <c r="AZ117" i="8"/>
  <c r="F21" i="16"/>
  <c r="BB117" i="8"/>
  <c r="H21" i="16"/>
  <c r="BC117" i="8"/>
  <c r="I21" i="16"/>
  <c r="BE117" i="8"/>
  <c r="K21" i="16"/>
  <c r="BF117" i="8"/>
  <c r="L21" i="16"/>
  <c r="BH117" i="8"/>
  <c r="BI117" i="8"/>
  <c r="C118" i="8"/>
  <c r="G118" i="8"/>
  <c r="M118" i="8"/>
  <c r="N118" i="8"/>
  <c r="D118" i="8"/>
  <c r="O118" i="8"/>
  <c r="Q118" i="8"/>
  <c r="T118" i="8"/>
  <c r="V118" i="8"/>
  <c r="Z118" i="8"/>
  <c r="P118" i="8"/>
  <c r="AB118" i="8"/>
  <c r="AC118" i="8"/>
  <c r="AE118" i="8"/>
  <c r="AF118" i="8"/>
  <c r="AJ118" i="8"/>
  <c r="AK118" i="8"/>
  <c r="AM118" i="8"/>
  <c r="AN118" i="8"/>
  <c r="AR118" i="8"/>
  <c r="AS118" i="8"/>
  <c r="AU118" i="8"/>
  <c r="AV118" i="8"/>
  <c r="AZ118" i="8"/>
  <c r="F22" i="16"/>
  <c r="BB118" i="8"/>
  <c r="H22" i="16"/>
  <c r="BC118" i="8"/>
  <c r="I22" i="16"/>
  <c r="BE118" i="8"/>
  <c r="K22" i="16"/>
  <c r="BF118" i="8"/>
  <c r="L22" i="16"/>
  <c r="BH118" i="8"/>
  <c r="BI118" i="8"/>
  <c r="C119" i="8"/>
  <c r="M119" i="8"/>
  <c r="Q119" i="8"/>
  <c r="Z119" i="8"/>
  <c r="AB119" i="8"/>
  <c r="AC119" i="8"/>
  <c r="AE119" i="8"/>
  <c r="AF119" i="8"/>
  <c r="AJ119" i="8"/>
  <c r="AK119" i="8"/>
  <c r="AM119" i="8"/>
  <c r="AN119" i="8"/>
  <c r="AR119" i="8"/>
  <c r="AS119" i="8"/>
  <c r="AU119" i="8"/>
  <c r="AV119" i="8"/>
  <c r="AZ119" i="8"/>
  <c r="F23" i="16"/>
  <c r="BB119" i="8"/>
  <c r="H23" i="16"/>
  <c r="BC119" i="8"/>
  <c r="I23" i="16"/>
  <c r="BE119" i="8"/>
  <c r="K23" i="16"/>
  <c r="BF119" i="8"/>
  <c r="L23" i="16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C121" i="8"/>
  <c r="D121" i="8"/>
  <c r="G121" i="8"/>
  <c r="M121" i="8"/>
  <c r="N121" i="8"/>
  <c r="N119" i="8"/>
  <c r="D119" i="8"/>
  <c r="O121" i="8"/>
  <c r="O119" i="8"/>
  <c r="U119" i="8"/>
  <c r="Q121" i="8"/>
  <c r="S121" i="8"/>
  <c r="T121" i="8"/>
  <c r="T119" i="8"/>
  <c r="Z121" i="8"/>
  <c r="F121" i="8"/>
  <c r="AB121" i="8"/>
  <c r="AC121" i="8"/>
  <c r="AE121" i="8"/>
  <c r="AF121" i="8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C122" i="8"/>
  <c r="M122" i="8"/>
  <c r="N122" i="8"/>
  <c r="O122" i="8"/>
  <c r="Q122" i="8"/>
  <c r="G122" i="8"/>
  <c r="T122" i="8"/>
  <c r="Z122" i="8"/>
  <c r="AB122" i="8"/>
  <c r="AC122" i="8"/>
  <c r="AE122" i="8"/>
  <c r="AF122" i="8"/>
  <c r="AJ122" i="8"/>
  <c r="AK122" i="8"/>
  <c r="AM122" i="8"/>
  <c r="AN122" i="8"/>
  <c r="AR122" i="8"/>
  <c r="AS122" i="8"/>
  <c r="AU122" i="8"/>
  <c r="AV122" i="8"/>
  <c r="AZ122" i="8"/>
  <c r="F25" i="16"/>
  <c r="BB122" i="8"/>
  <c r="H25" i="16"/>
  <c r="BC122" i="8"/>
  <c r="I25" i="16"/>
  <c r="BE122" i="8"/>
  <c r="K25" i="16"/>
  <c r="BF122" i="8"/>
  <c r="L25" i="16"/>
  <c r="BH122" i="8"/>
  <c r="BI122" i="8"/>
  <c r="C123" i="8"/>
  <c r="G123" i="8"/>
  <c r="M123" i="8"/>
  <c r="N123" i="8"/>
  <c r="O123" i="8"/>
  <c r="Q123" i="8"/>
  <c r="T123" i="8"/>
  <c r="Z123" i="8"/>
  <c r="P123" i="8"/>
  <c r="AB123" i="8"/>
  <c r="AC123" i="8"/>
  <c r="AE123" i="8"/>
  <c r="AF123" i="8"/>
  <c r="AJ123" i="8"/>
  <c r="AK123" i="8"/>
  <c r="AM123" i="8"/>
  <c r="AN123" i="8"/>
  <c r="AR123" i="8"/>
  <c r="AS123" i="8"/>
  <c r="AU123" i="8"/>
  <c r="AV123" i="8"/>
  <c r="AZ123" i="8"/>
  <c r="BB123" i="8"/>
  <c r="H26" i="16"/>
  <c r="BC123" i="8"/>
  <c r="I26" i="16"/>
  <c r="BE123" i="8"/>
  <c r="K26" i="16"/>
  <c r="BF123" i="8"/>
  <c r="L26" i="16"/>
  <c r="BH123" i="8"/>
  <c r="BI123" i="8"/>
  <c r="C124" i="8"/>
  <c r="M124" i="8"/>
  <c r="N124" i="8"/>
  <c r="O124" i="8"/>
  <c r="Q124" i="8"/>
  <c r="T124" i="8"/>
  <c r="Z124" i="8"/>
  <c r="P124" i="8"/>
  <c r="AB124" i="8"/>
  <c r="AC124" i="8"/>
  <c r="AE124" i="8"/>
  <c r="AF124" i="8"/>
  <c r="AJ124" i="8"/>
  <c r="AK124" i="8"/>
  <c r="AM124" i="8"/>
  <c r="AN124" i="8"/>
  <c r="AR124" i="8"/>
  <c r="AS124" i="8"/>
  <c r="AU124" i="8"/>
  <c r="AV124" i="8"/>
  <c r="AZ124" i="8"/>
  <c r="F27" i="16"/>
  <c r="BB124" i="8"/>
  <c r="H27" i="16"/>
  <c r="BC124" i="8"/>
  <c r="I27" i="16"/>
  <c r="BE124" i="8"/>
  <c r="K27" i="16"/>
  <c r="BF124" i="8"/>
  <c r="L27" i="16"/>
  <c r="BH124" i="8"/>
  <c r="BI124" i="8"/>
  <c r="G125" i="8"/>
  <c r="M125" i="8"/>
  <c r="N125" i="8"/>
  <c r="D125" i="8"/>
  <c r="D124" i="8"/>
  <c r="O125" i="8"/>
  <c r="E125" i="8"/>
  <c r="Q125" i="8"/>
  <c r="T125" i="8"/>
  <c r="Z125" i="8"/>
  <c r="AB125" i="8"/>
  <c r="AC125" i="8"/>
  <c r="AE125" i="8"/>
  <c r="AF125" i="8"/>
  <c r="AJ125" i="8"/>
  <c r="AK125" i="8"/>
  <c r="AM125" i="8"/>
  <c r="AN125" i="8"/>
  <c r="AR125" i="8"/>
  <c r="AS125" i="8"/>
  <c r="AU125" i="8"/>
  <c r="AV125" i="8"/>
  <c r="AZ125" i="8"/>
  <c r="F125" i="8"/>
  <c r="F124" i="8"/>
  <c r="BB125" i="8"/>
  <c r="H28" i="16"/>
  <c r="BC125" i="8"/>
  <c r="I28" i="16"/>
  <c r="BE125" i="8"/>
  <c r="K28" i="16"/>
  <c r="BF125" i="8"/>
  <c r="L28" i="16"/>
  <c r="BH125" i="8"/>
  <c r="BI125" i="8"/>
  <c r="C126" i="8"/>
  <c r="M126" i="8"/>
  <c r="Q126" i="8"/>
  <c r="G126" i="8"/>
  <c r="Z126" i="8"/>
  <c r="AB126" i="8"/>
  <c r="AC126" i="8"/>
  <c r="AE126" i="8"/>
  <c r="AF126" i="8"/>
  <c r="AJ126" i="8"/>
  <c r="AK126" i="8"/>
  <c r="AM126" i="8"/>
  <c r="AN126" i="8"/>
  <c r="AR126" i="8"/>
  <c r="AS126" i="8"/>
  <c r="AU126" i="8"/>
  <c r="AV126" i="8"/>
  <c r="AZ126" i="8"/>
  <c r="F29" i="16"/>
  <c r="BB126" i="8"/>
  <c r="H29" i="16"/>
  <c r="BC126" i="8"/>
  <c r="I29" i="16"/>
  <c r="BE126" i="8"/>
  <c r="K29" i="16"/>
  <c r="BF126" i="8"/>
  <c r="L29" i="16"/>
  <c r="BH126" i="8"/>
  <c r="BI126" i="8"/>
  <c r="G127" i="8"/>
  <c r="M127" i="8"/>
  <c r="N127" i="8"/>
  <c r="D127" i="8"/>
  <c r="D126" i="8"/>
  <c r="O127" i="8"/>
  <c r="Q127" i="8"/>
  <c r="T127" i="8"/>
  <c r="J127" i="8"/>
  <c r="Z127" i="8"/>
  <c r="F127" i="8"/>
  <c r="AB127" i="8"/>
  <c r="AC127" i="8"/>
  <c r="AE127" i="8"/>
  <c r="AF127" i="8"/>
  <c r="AJ127" i="8"/>
  <c r="AK127" i="8"/>
  <c r="AM127" i="8"/>
  <c r="AN127" i="8"/>
  <c r="AR127" i="8"/>
  <c r="AS127" i="8"/>
  <c r="AU127" i="8"/>
  <c r="AV127" i="8"/>
  <c r="AZ127" i="8"/>
  <c r="BB127" i="8"/>
  <c r="BC127" i="8"/>
  <c r="BE127" i="8"/>
  <c r="BF127" i="8"/>
  <c r="BH127" i="8"/>
  <c r="BI127" i="8"/>
  <c r="D128" i="8"/>
  <c r="G128" i="8"/>
  <c r="M128" i="8"/>
  <c r="N128" i="8"/>
  <c r="N126" i="8"/>
  <c r="O128" i="8"/>
  <c r="O126" i="8"/>
  <c r="Q128" i="8"/>
  <c r="T128" i="8"/>
  <c r="J128" i="8"/>
  <c r="Z128" i="8"/>
  <c r="AB128" i="8"/>
  <c r="AC128" i="8"/>
  <c r="AE128" i="8"/>
  <c r="AF128" i="8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AO129" i="8"/>
  <c r="BH129" i="8"/>
  <c r="BI129" i="8"/>
  <c r="AO130" i="8"/>
  <c r="BH130" i="8"/>
  <c r="BI130" i="8"/>
  <c r="M131" i="8"/>
  <c r="W131" i="8"/>
  <c r="AG131" i="8"/>
  <c r="AH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BH131" i="8"/>
  <c r="BI131" i="8"/>
  <c r="G132" i="8"/>
  <c r="M132" i="8"/>
  <c r="Q132" i="8"/>
  <c r="W132" i="8"/>
  <c r="X132" i="8"/>
  <c r="N132" i="8"/>
  <c r="Y132" i="8"/>
  <c r="AC132" i="8"/>
  <c r="AA132" i="8"/>
  <c r="AD132" i="8"/>
  <c r="AH132" i="8"/>
  <c r="AI132" i="8"/>
  <c r="AJ132" i="8"/>
  <c r="AK132" i="8"/>
  <c r="AL132" i="8"/>
  <c r="AM132" i="8"/>
  <c r="AN132" i="8"/>
  <c r="AQ132" i="8"/>
  <c r="AR132" i="8"/>
  <c r="AS132" i="8"/>
  <c r="AU132" i="8"/>
  <c r="AV132" i="8"/>
  <c r="AW132" i="8"/>
  <c r="C72" i="4"/>
  <c r="AX132" i="8"/>
  <c r="D72" i="4"/>
  <c r="AY132" i="8"/>
  <c r="AZ132" i="8"/>
  <c r="BA132" i="8"/>
  <c r="BD132" i="8"/>
  <c r="J72" i="4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J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G135" i="8"/>
  <c r="J135" i="8"/>
  <c r="M135" i="8"/>
  <c r="N135" i="8"/>
  <c r="O135" i="8"/>
  <c r="U135" i="8"/>
  <c r="Q135" i="8"/>
  <c r="T135" i="8"/>
  <c r="Z135" i="8"/>
  <c r="D16" i="27"/>
  <c r="C16" i="27" s="1"/>
  <c r="B16" i="27" s="1"/>
  <c r="AB135" i="8"/>
  <c r="AE135" i="8"/>
  <c r="AJ135" i="8"/>
  <c r="AK135" i="8"/>
  <c r="AM135" i="8"/>
  <c r="AN135" i="8"/>
  <c r="AR135" i="8"/>
  <c r="AS135" i="8"/>
  <c r="AU135" i="8"/>
  <c r="AV135" i="8"/>
  <c r="AZ135" i="8"/>
  <c r="F75" i="4"/>
  <c r="I16" i="27"/>
  <c r="H16" i="27"/>
  <c r="BB135" i="8"/>
  <c r="H75" i="4"/>
  <c r="BC135" i="8"/>
  <c r="I75" i="4"/>
  <c r="BE135" i="8"/>
  <c r="K75" i="4"/>
  <c r="BF135" i="8"/>
  <c r="L75" i="4"/>
  <c r="BH135" i="8"/>
  <c r="BI135" i="8"/>
  <c r="C136" i="8"/>
  <c r="G136" i="8"/>
  <c r="M136" i="8"/>
  <c r="N136" i="8"/>
  <c r="O136" i="8"/>
  <c r="E136" i="8"/>
  <c r="Q136" i="8"/>
  <c r="T136" i="8"/>
  <c r="J136" i="8"/>
  <c r="Z136" i="8"/>
  <c r="P136" i="8"/>
  <c r="AB136" i="8"/>
  <c r="AC136" i="8"/>
  <c r="AE136" i="8"/>
  <c r="AF136" i="8"/>
  <c r="AJ136" i="8"/>
  <c r="AK136" i="8"/>
  <c r="AM136" i="8"/>
  <c r="AN136" i="8"/>
  <c r="AR136" i="8"/>
  <c r="AS136" i="8"/>
  <c r="AU136" i="8"/>
  <c r="AV136" i="8"/>
  <c r="AZ136" i="8"/>
  <c r="F76" i="4"/>
  <c r="BB136" i="8"/>
  <c r="H76" i="4"/>
  <c r="BC136" i="8"/>
  <c r="I76" i="4"/>
  <c r="BE136" i="8"/>
  <c r="K76" i="4"/>
  <c r="BF136" i="8"/>
  <c r="L76" i="4"/>
  <c r="BH136" i="8"/>
  <c r="BI136" i="8"/>
  <c r="C137" i="8"/>
  <c r="D137" i="8"/>
  <c r="I137" i="8"/>
  <c r="M137" i="8"/>
  <c r="N137" i="8"/>
  <c r="S137" i="8"/>
  <c r="W137" i="8"/>
  <c r="X137" i="8"/>
  <c r="Y137" i="8"/>
  <c r="AA137" i="8"/>
  <c r="Q137" i="8"/>
  <c r="AC137" i="8"/>
  <c r="AD137" i="8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E77" i="4"/>
  <c r="BA137" i="8"/>
  <c r="G77" i="4"/>
  <c r="BC137" i="8"/>
  <c r="I77" i="4"/>
  <c r="BD137" i="8"/>
  <c r="BF137" i="8"/>
  <c r="L77" i="4"/>
  <c r="J77" i="4"/>
  <c r="BH137" i="8"/>
  <c r="BI137" i="8"/>
  <c r="D138" i="8"/>
  <c r="I138" i="8"/>
  <c r="M138" i="8"/>
  <c r="N138" i="8"/>
  <c r="O138" i="8"/>
  <c r="Q138" i="8"/>
  <c r="G138" i="8"/>
  <c r="S138" i="8"/>
  <c r="T138" i="8"/>
  <c r="J138" i="8"/>
  <c r="Z138" i="8"/>
  <c r="AB138" i="8"/>
  <c r="AC138" i="8"/>
  <c r="AE138" i="8"/>
  <c r="AF138" i="8"/>
  <c r="AJ138" i="8"/>
  <c r="AK138" i="8"/>
  <c r="AM138" i="8"/>
  <c r="AN138" i="8"/>
  <c r="AR138" i="8"/>
  <c r="AS138" i="8"/>
  <c r="AU138" i="8"/>
  <c r="AV138" i="8"/>
  <c r="AZ138" i="8"/>
  <c r="F78" i="4"/>
  <c r="BB138" i="8"/>
  <c r="H78" i="4"/>
  <c r="BC138" i="8"/>
  <c r="I78" i="4"/>
  <c r="BE138" i="8"/>
  <c r="K78" i="4"/>
  <c r="BF138" i="8"/>
  <c r="L78" i="4"/>
  <c r="BH138" i="8"/>
  <c r="BI138" i="8"/>
  <c r="C139" i="8"/>
  <c r="D139" i="8"/>
  <c r="I139" i="8"/>
  <c r="M139" i="8"/>
  <c r="N139" i="8"/>
  <c r="O139" i="8"/>
  <c r="E139" i="8"/>
  <c r="K139" i="8"/>
  <c r="Q139" i="8"/>
  <c r="S139" i="8"/>
  <c r="T139" i="8"/>
  <c r="Z139" i="8"/>
  <c r="AB139" i="8"/>
  <c r="AC139" i="8"/>
  <c r="AE139" i="8"/>
  <c r="AF139" i="8"/>
  <c r="AJ139" i="8"/>
  <c r="AK139" i="8"/>
  <c r="AM139" i="8"/>
  <c r="AN139" i="8"/>
  <c r="AR139" i="8"/>
  <c r="AS139" i="8"/>
  <c r="AU139" i="8"/>
  <c r="AV139" i="8"/>
  <c r="AZ139" i="8"/>
  <c r="F79" i="4"/>
  <c r="BB139" i="8"/>
  <c r="H79" i="4"/>
  <c r="BC139" i="8"/>
  <c r="I79" i="4"/>
  <c r="BE139" i="8"/>
  <c r="K79" i="4"/>
  <c r="BF139" i="8"/>
  <c r="L79" i="4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B140" i="8"/>
  <c r="AC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B141" i="8"/>
  <c r="AC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B142" i="8"/>
  <c r="AC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G143" i="8"/>
  <c r="I143" i="8"/>
  <c r="M143" i="8"/>
  <c r="N143" i="8"/>
  <c r="Q143" i="8"/>
  <c r="S143" i="8"/>
  <c r="W143" i="8"/>
  <c r="X143" i="8"/>
  <c r="AA143" i="8"/>
  <c r="AC143" i="8"/>
  <c r="AD143" i="8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G144" i="8"/>
  <c r="I144" i="8"/>
  <c r="M144" i="8"/>
  <c r="N144" i="8"/>
  <c r="O144" i="8"/>
  <c r="Q144" i="8"/>
  <c r="S144" i="8"/>
  <c r="T144" i="8"/>
  <c r="J144" i="8"/>
  <c r="Z144" i="8"/>
  <c r="AB144" i="8"/>
  <c r="AC144" i="8"/>
  <c r="AE144" i="8"/>
  <c r="AF144" i="8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G145" i="8"/>
  <c r="I145" i="8"/>
  <c r="M145" i="8"/>
  <c r="N145" i="8"/>
  <c r="Q145" i="8"/>
  <c r="S145" i="8"/>
  <c r="Z145" i="8"/>
  <c r="AB145" i="8"/>
  <c r="AC145" i="8"/>
  <c r="AD145" i="8"/>
  <c r="T145" i="8"/>
  <c r="AE145" i="8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B146" i="8"/>
  <c r="AC146" i="8"/>
  <c r="AE146" i="8"/>
  <c r="AF146" i="8"/>
  <c r="Z147" i="8"/>
  <c r="AB147" i="8"/>
  <c r="AC147" i="8"/>
  <c r="AE147" i="8"/>
  <c r="AF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G150" i="8"/>
  <c r="I150" i="8"/>
  <c r="M150" i="8"/>
  <c r="N150" i="8"/>
  <c r="O150" i="8"/>
  <c r="P150" i="8"/>
  <c r="Q150" i="8"/>
  <c r="R150" i="8"/>
  <c r="S150" i="8"/>
  <c r="W150" i="8"/>
  <c r="X150" i="8"/>
  <c r="Y150" i="8"/>
  <c r="Z150" i="8"/>
  <c r="AA150" i="8"/>
  <c r="AB150" i="8"/>
  <c r="AC150" i="8"/>
  <c r="AD150" i="8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BB150" i="8"/>
  <c r="H88" i="4"/>
  <c r="E88" i="4"/>
  <c r="BA150" i="8"/>
  <c r="BC150" i="8"/>
  <c r="I88" i="4"/>
  <c r="BF150" i="8"/>
  <c r="L88" i="4"/>
  <c r="BH150" i="8"/>
  <c r="BI150" i="8"/>
  <c r="D151" i="8"/>
  <c r="E151" i="8"/>
  <c r="G151" i="8"/>
  <c r="I151" i="8"/>
  <c r="M151" i="8"/>
  <c r="N151" i="8"/>
  <c r="O151" i="8"/>
  <c r="P151" i="8"/>
  <c r="Q151" i="8"/>
  <c r="R151" i="8"/>
  <c r="S151" i="8"/>
  <c r="T151" i="8"/>
  <c r="U151" i="8"/>
  <c r="Z151" i="8"/>
  <c r="AB151" i="8"/>
  <c r="AC151" i="8"/>
  <c r="AE151" i="8"/>
  <c r="AF151" i="8"/>
  <c r="AJ151" i="8"/>
  <c r="AK151" i="8"/>
  <c r="AM151" i="8"/>
  <c r="AN151" i="8"/>
  <c r="AR151" i="8"/>
  <c r="AS151" i="8"/>
  <c r="AU151" i="8"/>
  <c r="AV151" i="8"/>
  <c r="AZ151" i="8"/>
  <c r="F89" i="4"/>
  <c r="F151" i="8"/>
  <c r="BB151" i="8"/>
  <c r="H89" i="4"/>
  <c r="BC151" i="8"/>
  <c r="I89" i="4"/>
  <c r="BE151" i="8"/>
  <c r="K89" i="4"/>
  <c r="BF151" i="8"/>
  <c r="L89" i="4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C153" i="8"/>
  <c r="G153" i="8"/>
  <c r="M153" i="8"/>
  <c r="Q153" i="8"/>
  <c r="W153" i="8"/>
  <c r="X153" i="8"/>
  <c r="Y153" i="8"/>
  <c r="Z153" i="8"/>
  <c r="AA153" i="8"/>
  <c r="AD153" i="8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C154" i="8"/>
  <c r="G154" i="8"/>
  <c r="M154" i="8"/>
  <c r="N154" i="8"/>
  <c r="O154" i="8"/>
  <c r="E154" i="8"/>
  <c r="Q154" i="8"/>
  <c r="T154" i="8"/>
  <c r="Z154" i="8"/>
  <c r="D15" i="27"/>
  <c r="C15" i="27" s="1"/>
  <c r="AB154" i="8"/>
  <c r="AC154" i="8"/>
  <c r="AE154" i="8"/>
  <c r="AF154" i="8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C157" i="8"/>
  <c r="M157" i="8"/>
  <c r="W157" i="8"/>
  <c r="X157" i="8"/>
  <c r="Y157" i="8"/>
  <c r="AA157" i="8"/>
  <c r="Q157" i="8"/>
  <c r="AD157" i="8"/>
  <c r="AI157" i="8"/>
  <c r="AJ157" i="8"/>
  <c r="AK157" i="8"/>
  <c r="AM157" i="8"/>
  <c r="AN157" i="8"/>
  <c r="AQ157" i="8"/>
  <c r="AR157" i="8"/>
  <c r="AS157" i="8"/>
  <c r="AU157" i="8"/>
  <c r="AV157" i="8"/>
  <c r="AW157" i="8"/>
  <c r="AX157" i="8"/>
  <c r="AY157" i="8"/>
  <c r="AZ157" i="8"/>
  <c r="AZ131" i="8"/>
  <c r="F71" i="4"/>
  <c r="BA157" i="8"/>
  <c r="BD157" i="8"/>
  <c r="J95" i="4"/>
  <c r="BH157" i="8"/>
  <c r="BI157" i="8"/>
  <c r="C158" i="8"/>
  <c r="D158" i="8"/>
  <c r="M158" i="8"/>
  <c r="N158" i="8"/>
  <c r="O158" i="8"/>
  <c r="R158" i="8"/>
  <c r="Q158" i="8"/>
  <c r="T158" i="8"/>
  <c r="J158" i="8"/>
  <c r="Z158" i="8"/>
  <c r="AB158" i="8"/>
  <c r="AE158" i="8"/>
  <c r="AF158" i="8"/>
  <c r="AJ158" i="8"/>
  <c r="AK158" i="8"/>
  <c r="AM158" i="8"/>
  <c r="AN158" i="8"/>
  <c r="AR158" i="8"/>
  <c r="AS158" i="8"/>
  <c r="AU158" i="8"/>
  <c r="AV158" i="8"/>
  <c r="AZ158" i="8"/>
  <c r="F96" i="4"/>
  <c r="BB158" i="8"/>
  <c r="H96" i="4"/>
  <c r="BC158" i="8"/>
  <c r="I96" i="4"/>
  <c r="BE158" i="8"/>
  <c r="K96" i="4"/>
  <c r="BF158" i="8"/>
  <c r="L96" i="4"/>
  <c r="BH158" i="8"/>
  <c r="BI158" i="8"/>
  <c r="C159" i="8"/>
  <c r="M159" i="8"/>
  <c r="N159" i="8"/>
  <c r="O159" i="8"/>
  <c r="Q159" i="8"/>
  <c r="T159" i="8"/>
  <c r="J159" i="8"/>
  <c r="Z159" i="8"/>
  <c r="F159" i="8"/>
  <c r="AB159" i="8"/>
  <c r="AC159" i="8"/>
  <c r="AE159" i="8"/>
  <c r="AF159" i="8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Z162" i="8"/>
  <c r="AB162" i="8"/>
  <c r="AC162" i="8"/>
  <c r="AE162" i="8"/>
  <c r="AF162" i="8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M167" i="8"/>
  <c r="W167" i="8"/>
  <c r="AG167" i="8"/>
  <c r="AH167" i="8"/>
  <c r="AK167" i="8"/>
  <c r="AO167" i="8"/>
  <c r="AP167" i="8"/>
  <c r="AQ167" i="8"/>
  <c r="AR167" i="8"/>
  <c r="AS167" i="8"/>
  <c r="AT167" i="8"/>
  <c r="AU167" i="8"/>
  <c r="AV167" i="8"/>
  <c r="BH167" i="8"/>
  <c r="BI167" i="8"/>
  <c r="C168" i="8"/>
  <c r="G168" i="8"/>
  <c r="M168" i="8"/>
  <c r="Q168" i="8"/>
  <c r="W168" i="8"/>
  <c r="X168" i="8"/>
  <c r="N168" i="8"/>
  <c r="Y168" i="8"/>
  <c r="O168" i="8"/>
  <c r="S168" i="8"/>
  <c r="AA168" i="8"/>
  <c r="AD168" i="8"/>
  <c r="AI168" i="8"/>
  <c r="AK168" i="8"/>
  <c r="AQ168" i="8"/>
  <c r="AR168" i="8"/>
  <c r="AS168" i="8"/>
  <c r="AU168" i="8"/>
  <c r="AV168" i="8"/>
  <c r="AX168" i="8"/>
  <c r="AY168" i="8"/>
  <c r="E106" i="4"/>
  <c r="BA168" i="8"/>
  <c r="BC168" i="8"/>
  <c r="I106" i="4"/>
  <c r="BD168" i="8"/>
  <c r="J106" i="4"/>
  <c r="BH168" i="8"/>
  <c r="BI168" i="8"/>
  <c r="C169" i="8"/>
  <c r="G169" i="8"/>
  <c r="M169" i="8"/>
  <c r="N169" i="8"/>
  <c r="D169" i="8"/>
  <c r="O169" i="8"/>
  <c r="Q169" i="8"/>
  <c r="T169" i="8"/>
  <c r="U169" i="8"/>
  <c r="Z169" i="8"/>
  <c r="F169" i="8"/>
  <c r="AB169" i="8"/>
  <c r="AC169" i="8"/>
  <c r="AE169" i="8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D170" i="8"/>
  <c r="G170" i="8"/>
  <c r="J170" i="8"/>
  <c r="M170" i="8"/>
  <c r="N170" i="8"/>
  <c r="O170" i="8"/>
  <c r="E170" i="8"/>
  <c r="Q170" i="8"/>
  <c r="S170" i="8"/>
  <c r="T170" i="8"/>
  <c r="U170" i="8"/>
  <c r="V170" i="8"/>
  <c r="Z170" i="8"/>
  <c r="P170" i="8"/>
  <c r="AB170" i="8"/>
  <c r="AC170" i="8"/>
  <c r="AE170" i="8"/>
  <c r="AF170" i="8"/>
  <c r="AJ170" i="8"/>
  <c r="AK170" i="8"/>
  <c r="AM170" i="8"/>
  <c r="AN170" i="8"/>
  <c r="AR170" i="8"/>
  <c r="AS170" i="8"/>
  <c r="AU170" i="8"/>
  <c r="AV170" i="8"/>
  <c r="AZ170" i="8"/>
  <c r="F108" i="4"/>
  <c r="BB170" i="8"/>
  <c r="H108" i="4"/>
  <c r="BC170" i="8"/>
  <c r="I108" i="4"/>
  <c r="BE170" i="8"/>
  <c r="K108" i="4"/>
  <c r="BF170" i="8"/>
  <c r="L108" i="4"/>
  <c r="BH170" i="8"/>
  <c r="BI170" i="8"/>
  <c r="D171" i="8"/>
  <c r="G171" i="8"/>
  <c r="I171" i="8"/>
  <c r="M171" i="8"/>
  <c r="N171" i="8"/>
  <c r="O171" i="8"/>
  <c r="Q171" i="8"/>
  <c r="S171" i="8"/>
  <c r="T171" i="8"/>
  <c r="Z171" i="8"/>
  <c r="AB171" i="8"/>
  <c r="AC171" i="8"/>
  <c r="AE171" i="8"/>
  <c r="AF171" i="8"/>
  <c r="AJ171" i="8"/>
  <c r="AK171" i="8"/>
  <c r="AM171" i="8"/>
  <c r="AN171" i="8"/>
  <c r="AR171" i="8"/>
  <c r="AS171" i="8"/>
  <c r="AU171" i="8"/>
  <c r="AV171" i="8"/>
  <c r="AZ171" i="8"/>
  <c r="F171" i="8"/>
  <c r="BB171" i="8"/>
  <c r="H109" i="4"/>
  <c r="BC171" i="8"/>
  <c r="I109" i="4"/>
  <c r="BE171" i="8"/>
  <c r="BF171" i="8"/>
  <c r="L109" i="4"/>
  <c r="BH171" i="8"/>
  <c r="BI171" i="8"/>
  <c r="C172" i="8"/>
  <c r="D172" i="8"/>
  <c r="G172" i="8"/>
  <c r="I172" i="8"/>
  <c r="M172" i="8"/>
  <c r="N172" i="8"/>
  <c r="Q172" i="8"/>
  <c r="S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K172" i="8"/>
  <c r="AQ172" i="8"/>
  <c r="AR172" i="8"/>
  <c r="AS172" i="8"/>
  <c r="AU172" i="8"/>
  <c r="AV172" i="8"/>
  <c r="AX172" i="8"/>
  <c r="AY172" i="8"/>
  <c r="AZ172" i="8"/>
  <c r="BA172" i="8"/>
  <c r="BC172" i="8"/>
  <c r="I110" i="4"/>
  <c r="BD172" i="8"/>
  <c r="J110" i="4"/>
  <c r="BH172" i="8"/>
  <c r="BI172" i="8"/>
  <c r="C173" i="8"/>
  <c r="D173" i="8"/>
  <c r="E173" i="8"/>
  <c r="G173" i="8"/>
  <c r="I173" i="8"/>
  <c r="J173" i="8"/>
  <c r="K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F173" i="8"/>
  <c r="BB173" i="8"/>
  <c r="H111" i="4"/>
  <c r="BC173" i="8"/>
  <c r="I111" i="4"/>
  <c r="BE173" i="8"/>
  <c r="K111" i="4"/>
  <c r="BF173" i="8"/>
  <c r="L111" i="4"/>
  <c r="BH173" i="8"/>
  <c r="BI173" i="8"/>
  <c r="C174" i="8"/>
  <c r="D174" i="8"/>
  <c r="G174" i="8"/>
  <c r="I174" i="8"/>
  <c r="M174" i="8"/>
  <c r="N174" i="8"/>
  <c r="Q174" i="8"/>
  <c r="S174" i="8"/>
  <c r="W174" i="8"/>
  <c r="X174" i="8"/>
  <c r="Y174" i="8"/>
  <c r="Z174" i="8"/>
  <c r="AA174" i="8"/>
  <c r="AB174" i="8"/>
  <c r="AC174" i="8"/>
  <c r="AD174" i="8"/>
  <c r="AE174" i="8"/>
  <c r="AH174" i="8"/>
  <c r="BE174" i="8"/>
  <c r="BF174" i="8"/>
  <c r="BH174" i="8"/>
  <c r="BI174" i="8"/>
  <c r="C175" i="8"/>
  <c r="D175" i="8"/>
  <c r="F175" i="8"/>
  <c r="G175" i="8"/>
  <c r="I175" i="8"/>
  <c r="M175" i="8"/>
  <c r="N175" i="8"/>
  <c r="O175" i="8"/>
  <c r="R175" i="8"/>
  <c r="P175" i="8"/>
  <c r="Q175" i="8"/>
  <c r="S175" i="8"/>
  <c r="T175" i="8"/>
  <c r="J175" i="8"/>
  <c r="Z175" i="8"/>
  <c r="AB175" i="8"/>
  <c r="AC175" i="8"/>
  <c r="AE175" i="8"/>
  <c r="AF175" i="8"/>
  <c r="AJ175" i="8"/>
  <c r="AK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F176" i="8"/>
  <c r="F174" i="8"/>
  <c r="I176" i="8"/>
  <c r="M176" i="8"/>
  <c r="N176" i="8"/>
  <c r="O176" i="8"/>
  <c r="E176" i="8"/>
  <c r="P176" i="8"/>
  <c r="P174" i="8"/>
  <c r="Q176" i="8"/>
  <c r="S176" i="8"/>
  <c r="T176" i="8"/>
  <c r="U176" i="8"/>
  <c r="Z176" i="8"/>
  <c r="AB176" i="8"/>
  <c r="AC176" i="8"/>
  <c r="AE176" i="8"/>
  <c r="AJ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G179" i="8"/>
  <c r="M179" i="8"/>
  <c r="N179" i="8"/>
  <c r="Q179" i="8"/>
  <c r="S179" i="8"/>
  <c r="W179" i="8"/>
  <c r="X179" i="8"/>
  <c r="Y179" i="8"/>
  <c r="O179" i="8"/>
  <c r="AA179" i="8"/>
  <c r="AC179" i="8"/>
  <c r="AD179" i="8"/>
  <c r="AE179" i="8"/>
  <c r="AI179" i="8"/>
  <c r="AJ179" i="8"/>
  <c r="AK179" i="8"/>
  <c r="AM179" i="8"/>
  <c r="AN179" i="8"/>
  <c r="AQ179" i="8"/>
  <c r="AR179" i="8"/>
  <c r="AS179" i="8"/>
  <c r="AU179" i="8"/>
  <c r="AV179" i="8"/>
  <c r="AW179" i="8"/>
  <c r="C115" i="4"/>
  <c r="AX179" i="8"/>
  <c r="D115" i="4"/>
  <c r="AY179" i="8"/>
  <c r="AZ179" i="8"/>
  <c r="F115" i="4"/>
  <c r="BA179" i="8"/>
  <c r="BD179" i="8"/>
  <c r="J115" i="4"/>
  <c r="BH179" i="8"/>
  <c r="BI179" i="8"/>
  <c r="C180" i="8"/>
  <c r="D180" i="8"/>
  <c r="G180" i="8"/>
  <c r="I180" i="8"/>
  <c r="M180" i="8"/>
  <c r="N180" i="8"/>
  <c r="O180" i="8"/>
  <c r="E180" i="8"/>
  <c r="Q180" i="8"/>
  <c r="S180" i="8"/>
  <c r="T180" i="8"/>
  <c r="J180" i="8"/>
  <c r="Z180" i="8"/>
  <c r="Z179" i="8"/>
  <c r="AB180" i="8"/>
  <c r="AC180" i="8"/>
  <c r="AE180" i="8"/>
  <c r="AF180" i="8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I181" i="8"/>
  <c r="E181" i="8"/>
  <c r="G181" i="8"/>
  <c r="M181" i="8"/>
  <c r="N181" i="8"/>
  <c r="O181" i="8"/>
  <c r="P181" i="8"/>
  <c r="Q181" i="8"/>
  <c r="R181" i="8"/>
  <c r="S181" i="8"/>
  <c r="T181" i="8"/>
  <c r="J181" i="8"/>
  <c r="V181" i="8"/>
  <c r="Z181" i="8"/>
  <c r="AB181" i="8"/>
  <c r="AC181" i="8"/>
  <c r="AE181" i="8"/>
  <c r="AF181" i="8"/>
  <c r="AJ181" i="8"/>
  <c r="AK181" i="8"/>
  <c r="AM181" i="8"/>
  <c r="AN181" i="8"/>
  <c r="AR181" i="8"/>
  <c r="AS181" i="8"/>
  <c r="AU181" i="8"/>
  <c r="AV181" i="8"/>
  <c r="AZ181" i="8"/>
  <c r="F117" i="4"/>
  <c r="BB181" i="8"/>
  <c r="H117" i="4"/>
  <c r="BC181" i="8"/>
  <c r="I117" i="4"/>
  <c r="BE181" i="8"/>
  <c r="K117" i="4"/>
  <c r="BF181" i="8"/>
  <c r="L117" i="4"/>
  <c r="BH181" i="8"/>
  <c r="BI181" i="8"/>
  <c r="D182" i="8"/>
  <c r="I182" i="8"/>
  <c r="E182" i="8"/>
  <c r="F182" i="8"/>
  <c r="G182" i="8"/>
  <c r="H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H118" i="4"/>
  <c r="BC182" i="8"/>
  <c r="I118" i="4"/>
  <c r="BE182" i="8"/>
  <c r="BF182" i="8"/>
  <c r="BH182" i="8"/>
  <c r="BI182" i="8"/>
  <c r="C183" i="8"/>
  <c r="D183" i="8"/>
  <c r="E183" i="8"/>
  <c r="L183" i="8"/>
  <c r="G183" i="8"/>
  <c r="J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F119" i="4"/>
  <c r="BB183" i="8"/>
  <c r="H119" i="4"/>
  <c r="BC183" i="8"/>
  <c r="BE183" i="8"/>
  <c r="K119" i="4"/>
  <c r="BF183" i="8"/>
  <c r="L119" i="4"/>
  <c r="BH183" i="8"/>
  <c r="BI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Z184" i="8"/>
  <c r="AB184" i="8"/>
  <c r="AC184" i="8"/>
  <c r="AE184" i="8"/>
  <c r="AF184" i="8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C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AX185" i="8"/>
  <c r="BC185" i="8"/>
  <c r="I121" i="4"/>
  <c r="AY185" i="8"/>
  <c r="E121" i="4"/>
  <c r="BA185" i="8"/>
  <c r="BD185" i="8"/>
  <c r="BE185" i="8"/>
  <c r="K121" i="4"/>
  <c r="BH185" i="8"/>
  <c r="BI185" i="8"/>
  <c r="C186" i="8"/>
  <c r="D186" i="8"/>
  <c r="D185" i="8"/>
  <c r="E186" i="8"/>
  <c r="G186" i="8"/>
  <c r="J186" i="8"/>
  <c r="K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AZ186" i="8"/>
  <c r="F186" i="8"/>
  <c r="BB186" i="8"/>
  <c r="H122" i="4"/>
  <c r="BC186" i="8"/>
  <c r="I122" i="4"/>
  <c r="BE186" i="8"/>
  <c r="K122" i="4"/>
  <c r="BF186" i="8"/>
  <c r="L122" i="4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C196" i="8"/>
  <c r="M196" i="8"/>
  <c r="W196" i="8"/>
  <c r="X196" i="8"/>
  <c r="Y196" i="8"/>
  <c r="O196" i="8"/>
  <c r="AA196" i="8"/>
  <c r="Q196" i="8"/>
  <c r="AD196" i="8"/>
  <c r="AI196" i="8"/>
  <c r="AJ196" i="8"/>
  <c r="AK196" i="8"/>
  <c r="AM196" i="8"/>
  <c r="AN196" i="8"/>
  <c r="AQ196" i="8"/>
  <c r="AR196" i="8"/>
  <c r="AS196" i="8"/>
  <c r="AU196" i="8"/>
  <c r="AV196" i="8"/>
  <c r="AW196" i="8"/>
  <c r="AX196" i="8"/>
  <c r="BB196" i="8"/>
  <c r="H132" i="4"/>
  <c r="D196" i="8"/>
  <c r="AY196" i="8"/>
  <c r="E132" i="4"/>
  <c r="BA196" i="8"/>
  <c r="G132" i="4"/>
  <c r="BD196" i="8"/>
  <c r="BF196" i="8"/>
  <c r="L132" i="4"/>
  <c r="BH196" i="8"/>
  <c r="BI196" i="8"/>
  <c r="C197" i="8"/>
  <c r="D197" i="8"/>
  <c r="M197" i="8"/>
  <c r="N197" i="8"/>
  <c r="O197" i="8"/>
  <c r="R197" i="8"/>
  <c r="Q197" i="8"/>
  <c r="G197" i="8"/>
  <c r="T197" i="8"/>
  <c r="Z197" i="8"/>
  <c r="D18" i="27"/>
  <c r="AB197" i="8"/>
  <c r="AC197" i="8"/>
  <c r="AE197" i="8"/>
  <c r="AN197" i="8"/>
  <c r="AZ197" i="8"/>
  <c r="F133" i="4"/>
  <c r="I18" i="27"/>
  <c r="BB197" i="8"/>
  <c r="H133" i="4"/>
  <c r="BC197" i="8"/>
  <c r="I133" i="4"/>
  <c r="BE197" i="8"/>
  <c r="BF197" i="8"/>
  <c r="L133" i="4"/>
  <c r="BH197" i="8"/>
  <c r="BI197" i="8"/>
  <c r="C198" i="8"/>
  <c r="G198" i="8"/>
  <c r="M198" i="8"/>
  <c r="N198" i="8"/>
  <c r="O198" i="8"/>
  <c r="E198" i="8"/>
  <c r="I198" i="8"/>
  <c r="Q198" i="8"/>
  <c r="T198" i="8"/>
  <c r="Z198" i="8"/>
  <c r="D19" i="27"/>
  <c r="AB198" i="8"/>
  <c r="AC198" i="8"/>
  <c r="AE198" i="8"/>
  <c r="AF198" i="8"/>
  <c r="AJ198" i="8"/>
  <c r="AK198" i="8"/>
  <c r="AM198" i="8"/>
  <c r="AN198" i="8"/>
  <c r="AR198" i="8"/>
  <c r="AS198" i="8"/>
  <c r="AU198" i="8"/>
  <c r="AV198" i="8"/>
  <c r="AZ198" i="8"/>
  <c r="BB198" i="8"/>
  <c r="H134" i="4"/>
  <c r="BC198" i="8"/>
  <c r="I134" i="4"/>
  <c r="BE198" i="8"/>
  <c r="K134" i="4"/>
  <c r="BF198" i="8"/>
  <c r="L134" i="4"/>
  <c r="BH198" i="8"/>
  <c r="BI198" i="8"/>
  <c r="AO199" i="8"/>
  <c r="BH199" i="8"/>
  <c r="BI199" i="8"/>
  <c r="C200" i="8"/>
  <c r="D200" i="8"/>
  <c r="J200" i="8"/>
  <c r="M200" i="8"/>
  <c r="N200" i="8"/>
  <c r="O200" i="8"/>
  <c r="Q200" i="8"/>
  <c r="S200" i="8"/>
  <c r="T200" i="8"/>
  <c r="Z200" i="8"/>
  <c r="AB200" i="8"/>
  <c r="AC200" i="8"/>
  <c r="AE200" i="8"/>
  <c r="AF200" i="8"/>
  <c r="AJ200" i="8"/>
  <c r="AK200" i="8"/>
  <c r="AM200" i="8"/>
  <c r="AN200" i="8"/>
  <c r="AR200" i="8"/>
  <c r="AS200" i="8"/>
  <c r="AU200" i="8"/>
  <c r="AV200" i="8"/>
  <c r="AZ200" i="8"/>
  <c r="BB200" i="8"/>
  <c r="H136" i="4"/>
  <c r="BC200" i="8"/>
  <c r="I136" i="4"/>
  <c r="BE200" i="8"/>
  <c r="BF200" i="8"/>
  <c r="BH200" i="8"/>
  <c r="BI200" i="8"/>
  <c r="C201" i="8"/>
  <c r="M201" i="8"/>
  <c r="N201" i="8"/>
  <c r="S201" i="8"/>
  <c r="O201" i="8"/>
  <c r="Q201" i="8"/>
  <c r="T201" i="8"/>
  <c r="J201" i="8"/>
  <c r="Z201" i="8"/>
  <c r="AB201" i="8"/>
  <c r="AC201" i="8"/>
  <c r="AE201" i="8"/>
  <c r="AN201" i="8"/>
  <c r="AZ201" i="8"/>
  <c r="BB201" i="8"/>
  <c r="H137" i="4"/>
  <c r="BC201" i="8"/>
  <c r="I137" i="4"/>
  <c r="BE201" i="8"/>
  <c r="K137" i="4"/>
  <c r="BF201" i="8"/>
  <c r="L137" i="4"/>
  <c r="BH201" i="8"/>
  <c r="BI201" i="8"/>
  <c r="AO202" i="8"/>
  <c r="BH202" i="8"/>
  <c r="BI202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F15" i="27"/>
  <c r="J18" i="27"/>
  <c r="J17" i="27"/>
  <c r="E19" i="27"/>
  <c r="H19" i="27"/>
  <c r="I19" i="27"/>
  <c r="J19" i="27"/>
  <c r="T101" i="8"/>
  <c r="AK98" i="8"/>
  <c r="G27" i="15"/>
  <c r="J97" i="8"/>
  <c r="F14" i="15"/>
  <c r="J71" i="8"/>
  <c r="AL53" i="8"/>
  <c r="AK54" i="8"/>
  <c r="F170" i="8"/>
  <c r="F90" i="8"/>
  <c r="BB89" i="8"/>
  <c r="H61" i="4"/>
  <c r="BF89" i="8"/>
  <c r="L61" i="4"/>
  <c r="BC89" i="8"/>
  <c r="I61" i="4"/>
  <c r="C60" i="8"/>
  <c r="AW53" i="8"/>
  <c r="J40" i="4"/>
  <c r="BF60" i="8"/>
  <c r="L40" i="4"/>
  <c r="E40" i="4"/>
  <c r="D36" i="4"/>
  <c r="AZ50" i="8"/>
  <c r="F32" i="4"/>
  <c r="AZ23" i="8"/>
  <c r="F23" i="4"/>
  <c r="AW9" i="8"/>
  <c r="C35" i="4"/>
  <c r="C10" i="4"/>
  <c r="J121" i="8"/>
  <c r="J108" i="8"/>
  <c r="V108" i="8"/>
  <c r="U108" i="8"/>
  <c r="J197" i="8"/>
  <c r="J198" i="8"/>
  <c r="K181" i="8"/>
  <c r="U181" i="8"/>
  <c r="T179" i="8"/>
  <c r="J169" i="8"/>
  <c r="J154" i="8"/>
  <c r="T137" i="8"/>
  <c r="J93" i="8"/>
  <c r="K93" i="8"/>
  <c r="J45" i="8"/>
  <c r="T28" i="8"/>
  <c r="T15" i="8"/>
  <c r="J15" i="8"/>
  <c r="J20" i="8"/>
  <c r="G95" i="8"/>
  <c r="G69" i="8"/>
  <c r="R118" i="8"/>
  <c r="F116" i="8"/>
  <c r="P116" i="8"/>
  <c r="P108" i="8"/>
  <c r="E111" i="8"/>
  <c r="E197" i="8"/>
  <c r="H197" i="8"/>
  <c r="P197" i="8"/>
  <c r="U198" i="8"/>
  <c r="V171" i="8"/>
  <c r="R171" i="8"/>
  <c r="E171" i="8"/>
  <c r="H171" i="8"/>
  <c r="E158" i="8"/>
  <c r="H158" i="8"/>
  <c r="D62" i="8"/>
  <c r="I62" i="8"/>
  <c r="U90" i="8"/>
  <c r="J90" i="8"/>
  <c r="V90" i="8"/>
  <c r="R90" i="8"/>
  <c r="D90" i="8"/>
  <c r="D86" i="8"/>
  <c r="V83" i="8"/>
  <c r="R83" i="8"/>
  <c r="V69" i="8"/>
  <c r="V65" i="8"/>
  <c r="D65" i="8"/>
  <c r="I65" i="8"/>
  <c r="E52" i="8"/>
  <c r="K52" i="8"/>
  <c r="R52" i="8"/>
  <c r="F46" i="8"/>
  <c r="P45" i="8"/>
  <c r="O28" i="8"/>
  <c r="S28" i="8"/>
  <c r="F26" i="8"/>
  <c r="E20" i="8"/>
  <c r="K20" i="8"/>
  <c r="V20" i="8"/>
  <c r="AB15" i="8"/>
  <c r="V19" i="8"/>
  <c r="R19" i="8"/>
  <c r="O15" i="8"/>
  <c r="V15" i="8"/>
  <c r="U19" i="8"/>
  <c r="G117" i="8"/>
  <c r="F158" i="8"/>
  <c r="G139" i="8"/>
  <c r="P138" i="8"/>
  <c r="G88" i="8"/>
  <c r="J118" i="8"/>
  <c r="J114" i="8"/>
  <c r="J113" i="8"/>
  <c r="P127" i="8"/>
  <c r="V127" i="8"/>
  <c r="S125" i="8"/>
  <c r="R125" i="8"/>
  <c r="U123" i="8"/>
  <c r="S123" i="8"/>
  <c r="E123" i="8"/>
  <c r="L123" i="8"/>
  <c r="U118" i="8"/>
  <c r="E118" i="8"/>
  <c r="L118" i="8"/>
  <c r="S118" i="8"/>
  <c r="E116" i="8"/>
  <c r="S128" i="8"/>
  <c r="R128" i="8"/>
  <c r="U128" i="8"/>
  <c r="E128" i="8"/>
  <c r="H128" i="8"/>
  <c r="R124" i="8"/>
  <c r="S124" i="8"/>
  <c r="P122" i="8"/>
  <c r="R117" i="8"/>
  <c r="V111" i="8"/>
  <c r="S111" i="8"/>
  <c r="S109" i="8"/>
  <c r="D109" i="8"/>
  <c r="R107" i="8"/>
  <c r="S107" i="8"/>
  <c r="U200" i="8"/>
  <c r="E200" i="8"/>
  <c r="V200" i="8"/>
  <c r="R200" i="8"/>
  <c r="P200" i="8"/>
  <c r="F200" i="8"/>
  <c r="D201" i="8"/>
  <c r="R198" i="8"/>
  <c r="D198" i="8"/>
  <c r="N196" i="8"/>
  <c r="X167" i="8"/>
  <c r="R180" i="8"/>
  <c r="F180" i="8"/>
  <c r="P171" i="8"/>
  <c r="P169" i="8"/>
  <c r="D168" i="8"/>
  <c r="L186" i="8"/>
  <c r="E185" i="8"/>
  <c r="P154" i="8"/>
  <c r="F154" i="8"/>
  <c r="F153" i="8"/>
  <c r="D159" i="8"/>
  <c r="U158" i="8"/>
  <c r="AB157" i="8"/>
  <c r="N157" i="8"/>
  <c r="T153" i="8"/>
  <c r="AC153" i="8"/>
  <c r="D154" i="8"/>
  <c r="D153" i="8"/>
  <c r="N153" i="8"/>
  <c r="S153" i="8"/>
  <c r="R154" i="8"/>
  <c r="O145" i="8"/>
  <c r="R139" i="8"/>
  <c r="V138" i="8"/>
  <c r="T132" i="8"/>
  <c r="S136" i="8"/>
  <c r="D136" i="8"/>
  <c r="R136" i="8"/>
  <c r="AE132" i="8"/>
  <c r="R135" i="8"/>
  <c r="D135" i="8"/>
  <c r="X131" i="8"/>
  <c r="D132" i="8"/>
  <c r="U102" i="8"/>
  <c r="AF101" i="8"/>
  <c r="D97" i="8"/>
  <c r="AB94" i="8"/>
  <c r="AF91" i="8"/>
  <c r="U93" i="8"/>
  <c r="F93" i="8"/>
  <c r="S93" i="8"/>
  <c r="E93" i="8"/>
  <c r="P93" i="8"/>
  <c r="D93" i="8"/>
  <c r="R93" i="8"/>
  <c r="T91" i="8"/>
  <c r="J91" i="8"/>
  <c r="AE91" i="8"/>
  <c r="O91" i="8"/>
  <c r="R91" i="8"/>
  <c r="Y89" i="8"/>
  <c r="O89" i="8"/>
  <c r="AC91" i="8"/>
  <c r="AB91" i="8"/>
  <c r="N91" i="8"/>
  <c r="X89" i="8"/>
  <c r="S90" i="8"/>
  <c r="P87" i="8"/>
  <c r="J83" i="8"/>
  <c r="T80" i="8"/>
  <c r="U83" i="8"/>
  <c r="S83" i="8"/>
  <c r="D82" i="8"/>
  <c r="P78" i="8"/>
  <c r="R13" i="8"/>
  <c r="D64" i="8"/>
  <c r="V63" i="8"/>
  <c r="U63" i="8"/>
  <c r="J63" i="8"/>
  <c r="P63" i="8"/>
  <c r="AC60" i="8"/>
  <c r="AF60" i="8"/>
  <c r="T60" i="8"/>
  <c r="AE60" i="8"/>
  <c r="U62" i="8"/>
  <c r="AB60" i="8"/>
  <c r="N60" i="8"/>
  <c r="J58" i="8"/>
  <c r="V58" i="8"/>
  <c r="Y53" i="8"/>
  <c r="Z53" i="8"/>
  <c r="Z54" i="8"/>
  <c r="S58" i="8"/>
  <c r="N50" i="8"/>
  <c r="AB50" i="8"/>
  <c r="D52" i="8"/>
  <c r="C50" i="8"/>
  <c r="D51" i="8"/>
  <c r="R51" i="8"/>
  <c r="R46" i="8"/>
  <c r="V46" i="8"/>
  <c r="D46" i="8"/>
  <c r="S46" i="8"/>
  <c r="D43" i="8"/>
  <c r="S42" i="8"/>
  <c r="D41" i="8"/>
  <c r="P40" i="8"/>
  <c r="F40" i="8"/>
  <c r="R39" i="8"/>
  <c r="D31" i="8"/>
  <c r="D28" i="8"/>
  <c r="R30" i="8"/>
  <c r="AB28" i="8"/>
  <c r="J27" i="8"/>
  <c r="D27" i="8"/>
  <c r="D26" i="8"/>
  <c r="D23" i="8"/>
  <c r="X21" i="8"/>
  <c r="U20" i="8"/>
  <c r="S15" i="8"/>
  <c r="R15" i="8"/>
  <c r="H20" i="8"/>
  <c r="I20" i="8"/>
  <c r="AE15" i="8"/>
  <c r="AF15" i="8"/>
  <c r="AC15" i="8"/>
  <c r="F14" i="8"/>
  <c r="AS106" i="8"/>
  <c r="AP75" i="8"/>
  <c r="G14" i="17"/>
  <c r="E13" i="17"/>
  <c r="AV70" i="8"/>
  <c r="AQ68" i="8"/>
  <c r="AS68" i="8"/>
  <c r="R72" i="8"/>
  <c r="D72" i="8"/>
  <c r="D66" i="8"/>
  <c r="J49" i="8"/>
  <c r="AV47" i="8"/>
  <c r="AR47" i="8"/>
  <c r="AP9" i="8"/>
  <c r="N47" i="8"/>
  <c r="AS47" i="8"/>
  <c r="H176" i="8"/>
  <c r="R176" i="8"/>
  <c r="AM168" i="8"/>
  <c r="J103" i="8"/>
  <c r="D28" i="15"/>
  <c r="AI68" i="8"/>
  <c r="I71" i="8"/>
  <c r="AK70" i="8"/>
  <c r="AH68" i="8"/>
  <c r="N70" i="8"/>
  <c r="AJ70" i="8"/>
  <c r="AM54" i="8"/>
  <c r="AI53" i="8"/>
  <c r="AK53" i="8"/>
  <c r="AN54" i="8"/>
  <c r="O47" i="8"/>
  <c r="D47" i="8"/>
  <c r="G32" i="4"/>
  <c r="BA9" i="8"/>
  <c r="BE89" i="8"/>
  <c r="K61" i="4"/>
  <c r="AZ89" i="8"/>
  <c r="F61" i="4"/>
  <c r="F56" i="4"/>
  <c r="AW167" i="8"/>
  <c r="C105" i="4"/>
  <c r="C179" i="8"/>
  <c r="C167" i="8"/>
  <c r="D132" i="4"/>
  <c r="I186" i="8"/>
  <c r="AZ185" i="8"/>
  <c r="F121" i="4"/>
  <c r="E95" i="4"/>
  <c r="BB157" i="8"/>
  <c r="H95" i="4"/>
  <c r="BC157" i="8"/>
  <c r="I95" i="4"/>
  <c r="BF157" i="8"/>
  <c r="L95" i="4"/>
  <c r="BE150" i="8"/>
  <c r="K88" i="4"/>
  <c r="AZ150" i="8"/>
  <c r="E150" i="8"/>
  <c r="BE137" i="8"/>
  <c r="K77" i="4"/>
  <c r="BB137" i="8"/>
  <c r="H77" i="4"/>
  <c r="AY131" i="8"/>
  <c r="E71" i="4"/>
  <c r="AW131" i="8"/>
  <c r="C132" i="8"/>
  <c r="C131" i="8"/>
  <c r="AY77" i="8"/>
  <c r="E50" i="4"/>
  <c r="D50" i="8"/>
  <c r="L17" i="8"/>
  <c r="F17" i="8"/>
  <c r="H17" i="8"/>
  <c r="AZ11" i="8"/>
  <c r="F12" i="4"/>
  <c r="I128" i="8"/>
  <c r="N167" i="8"/>
  <c r="D157" i="8"/>
  <c r="T89" i="8"/>
  <c r="AC89" i="8"/>
  <c r="D91" i="8"/>
  <c r="N89" i="8"/>
  <c r="X77" i="8"/>
  <c r="X10" i="8"/>
  <c r="N21" i="8"/>
  <c r="AK68" i="8"/>
  <c r="AJ68" i="8"/>
  <c r="D70" i="8"/>
  <c r="N68" i="8"/>
  <c r="AH9" i="8"/>
  <c r="F88" i="4"/>
  <c r="F150" i="8"/>
  <c r="C71" i="4"/>
  <c r="D89" i="8"/>
  <c r="N10" i="8"/>
  <c r="AA167" i="8"/>
  <c r="Q167" i="8"/>
  <c r="Q94" i="8"/>
  <c r="BA75" i="8"/>
  <c r="G11" i="16"/>
  <c r="F28" i="16"/>
  <c r="F118" i="8"/>
  <c r="BE196" i="8"/>
  <c r="K132" i="4"/>
  <c r="J185" i="8"/>
  <c r="L185" i="8"/>
  <c r="F110" i="4"/>
  <c r="H173" i="8"/>
  <c r="BF172" i="8"/>
  <c r="L110" i="4"/>
  <c r="BB172" i="8"/>
  <c r="H110" i="4"/>
  <c r="E110" i="4"/>
  <c r="F111" i="4"/>
  <c r="BE168" i="8"/>
  <c r="K106" i="4"/>
  <c r="AZ168" i="8"/>
  <c r="BB168" i="8"/>
  <c r="H106" i="4"/>
  <c r="J132" i="8"/>
  <c r="K105" i="8"/>
  <c r="BB101" i="8"/>
  <c r="H68" i="4"/>
  <c r="E63" i="4"/>
  <c r="E61" i="4"/>
  <c r="F44" i="4"/>
  <c r="F19" i="8"/>
  <c r="K18" i="8"/>
  <c r="BC11" i="8"/>
  <c r="I12" i="4"/>
  <c r="AU106" i="8"/>
  <c r="AU77" i="8"/>
  <c r="V87" i="8"/>
  <c r="AV77" i="8"/>
  <c r="AU47" i="8"/>
  <c r="V128" i="8"/>
  <c r="T126" i="8"/>
  <c r="V125" i="8"/>
  <c r="U125" i="8"/>
  <c r="J125" i="8"/>
  <c r="U124" i="8"/>
  <c r="V124" i="8"/>
  <c r="V122" i="8"/>
  <c r="U114" i="8"/>
  <c r="V114" i="8"/>
  <c r="V113" i="8"/>
  <c r="V109" i="8"/>
  <c r="J109" i="8"/>
  <c r="U107" i="8"/>
  <c r="V151" i="8"/>
  <c r="AE137" i="8"/>
  <c r="J101" i="8"/>
  <c r="T98" i="8"/>
  <c r="J78" i="8"/>
  <c r="U58" i="8"/>
  <c r="J51" i="8"/>
  <c r="U46" i="8"/>
  <c r="J46" i="8"/>
  <c r="G124" i="8"/>
  <c r="G107" i="8"/>
  <c r="G56" i="8"/>
  <c r="G54" i="8"/>
  <c r="E127" i="8"/>
  <c r="I127" i="8"/>
  <c r="S127" i="8"/>
  <c r="R127" i="8"/>
  <c r="P125" i="8"/>
  <c r="F108" i="8"/>
  <c r="E121" i="8"/>
  <c r="K121" i="8"/>
  <c r="V121" i="8"/>
  <c r="R121" i="8"/>
  <c r="U121" i="8"/>
  <c r="P121" i="8"/>
  <c r="P119" i="8"/>
  <c r="U122" i="8"/>
  <c r="S197" i="8"/>
  <c r="U197" i="8"/>
  <c r="E201" i="8"/>
  <c r="L201" i="8"/>
  <c r="R201" i="8"/>
  <c r="AB196" i="8"/>
  <c r="AC196" i="8"/>
  <c r="P198" i="8"/>
  <c r="Z196" i="8"/>
  <c r="V179" i="8"/>
  <c r="O157" i="8"/>
  <c r="S157" i="8"/>
  <c r="S158" i="8"/>
  <c r="AC157" i="8"/>
  <c r="P158" i="8"/>
  <c r="E145" i="8"/>
  <c r="Y143" i="8"/>
  <c r="AE143" i="8"/>
  <c r="V135" i="8"/>
  <c r="E135" i="8"/>
  <c r="S135" i="8"/>
  <c r="F103" i="8"/>
  <c r="AE101" i="8"/>
  <c r="Z101" i="8"/>
  <c r="F101" i="8"/>
  <c r="AB101" i="8"/>
  <c r="AC101" i="8"/>
  <c r="S102" i="8"/>
  <c r="D99" i="8"/>
  <c r="P92" i="8"/>
  <c r="F92" i="8"/>
  <c r="R92" i="8"/>
  <c r="X75" i="8"/>
  <c r="R88" i="8"/>
  <c r="U87" i="8"/>
  <c r="R87" i="8"/>
  <c r="P19" i="8"/>
  <c r="S19" i="8"/>
  <c r="O50" i="8"/>
  <c r="AC50" i="8"/>
  <c r="AF68" i="8"/>
  <c r="AC68" i="8"/>
  <c r="AE68" i="8"/>
  <c r="Z68" i="8"/>
  <c r="R65" i="8"/>
  <c r="S63" i="8"/>
  <c r="R58" i="8"/>
  <c r="F84" i="8"/>
  <c r="R57" i="8"/>
  <c r="S57" i="8"/>
  <c r="E57" i="8"/>
  <c r="I57" i="8"/>
  <c r="AC43" i="8"/>
  <c r="R45" i="8"/>
  <c r="S45" i="8"/>
  <c r="S41" i="8"/>
  <c r="U41" i="8"/>
  <c r="E41" i="8"/>
  <c r="I41" i="8"/>
  <c r="R40" i="8"/>
  <c r="S40" i="8"/>
  <c r="P27" i="8"/>
  <c r="S25" i="8"/>
  <c r="R25" i="8"/>
  <c r="U13" i="8"/>
  <c r="AC11" i="8"/>
  <c r="S13" i="8"/>
  <c r="V13" i="8"/>
  <c r="Z11" i="8"/>
  <c r="O11" i="8"/>
  <c r="U11" i="8"/>
  <c r="AS98" i="8"/>
  <c r="G28" i="17"/>
  <c r="AR98" i="8"/>
  <c r="AV98" i="8"/>
  <c r="E28" i="17"/>
  <c r="E87" i="8"/>
  <c r="V71" i="8"/>
  <c r="R48" i="8"/>
  <c r="S48" i="8"/>
  <c r="E48" i="8"/>
  <c r="I48" i="8"/>
  <c r="K197" i="8"/>
  <c r="P196" i="8"/>
  <c r="R157" i="8"/>
  <c r="E157" i="8"/>
  <c r="I157" i="8"/>
  <c r="H135" i="8"/>
  <c r="L135" i="8"/>
  <c r="I135" i="8"/>
  <c r="K135" i="8"/>
  <c r="H57" i="8"/>
  <c r="E11" i="8"/>
  <c r="F28" i="17"/>
  <c r="G28" i="15"/>
  <c r="G29" i="15"/>
  <c r="E29" i="15"/>
  <c r="AJ101" i="8"/>
  <c r="F29" i="15"/>
  <c r="P101" i="8"/>
  <c r="O101" i="8"/>
  <c r="E28" i="15"/>
  <c r="AM101" i="8"/>
  <c r="AM98" i="8"/>
  <c r="AN98" i="8"/>
  <c r="H48" i="8"/>
  <c r="P71" i="8"/>
  <c r="F71" i="8"/>
  <c r="S71" i="8"/>
  <c r="R71" i="8"/>
  <c r="E66" i="8"/>
  <c r="R66" i="8"/>
  <c r="AN47" i="8"/>
  <c r="V48" i="8"/>
  <c r="F47" i="8"/>
  <c r="AJ47" i="8"/>
  <c r="AK47" i="8"/>
  <c r="D63" i="4"/>
  <c r="AZ94" i="8"/>
  <c r="F63" i="4"/>
  <c r="G10" i="4"/>
  <c r="I197" i="8"/>
  <c r="BC196" i="8"/>
  <c r="I132" i="4"/>
  <c r="L124" i="4"/>
  <c r="E115" i="4"/>
  <c r="AY167" i="8"/>
  <c r="F181" i="8"/>
  <c r="BF179" i="8"/>
  <c r="L115" i="4"/>
  <c r="L181" i="8"/>
  <c r="F109" i="4"/>
  <c r="F106" i="4"/>
  <c r="H151" i="8"/>
  <c r="BF132" i="8"/>
  <c r="L72" i="4"/>
  <c r="BC132" i="8"/>
  <c r="I72" i="4"/>
  <c r="BE132" i="8"/>
  <c r="K72" i="4"/>
  <c r="E72" i="4"/>
  <c r="BB132" i="8"/>
  <c r="H72" i="4"/>
  <c r="AX131" i="8"/>
  <c r="AZ101" i="8"/>
  <c r="I105" i="8"/>
  <c r="L105" i="8"/>
  <c r="BE101" i="8"/>
  <c r="K68" i="4"/>
  <c r="BC98" i="8"/>
  <c r="I67" i="4"/>
  <c r="E67" i="4"/>
  <c r="BB98" i="8"/>
  <c r="H67" i="4"/>
  <c r="F87" i="8"/>
  <c r="F55" i="4"/>
  <c r="AZ68" i="8"/>
  <c r="BE68" i="8"/>
  <c r="K46" i="4"/>
  <c r="E68" i="8"/>
  <c r="F63" i="8"/>
  <c r="BC50" i="8"/>
  <c r="I32" i="4"/>
  <c r="AZ28" i="8"/>
  <c r="BC28" i="8"/>
  <c r="I26" i="4"/>
  <c r="E26" i="4"/>
  <c r="H25" i="4"/>
  <c r="F18" i="8"/>
  <c r="BB15" i="8"/>
  <c r="H16" i="4"/>
  <c r="I18" i="8"/>
  <c r="BC15" i="8"/>
  <c r="I16" i="4"/>
  <c r="BF15" i="8"/>
  <c r="L16" i="4"/>
  <c r="AZ15" i="8"/>
  <c r="E15" i="8"/>
  <c r="F13" i="8"/>
  <c r="J124" i="8"/>
  <c r="K185" i="8"/>
  <c r="BF185" i="8"/>
  <c r="L121" i="4"/>
  <c r="BE179" i="8"/>
  <c r="K115" i="4"/>
  <c r="BD167" i="8"/>
  <c r="J105" i="4"/>
  <c r="BF168" i="8"/>
  <c r="L106" i="4"/>
  <c r="J137" i="8"/>
  <c r="BD131" i="8"/>
  <c r="K56" i="4"/>
  <c r="BF68" i="8"/>
  <c r="L46" i="4"/>
  <c r="BF50" i="8"/>
  <c r="L32" i="4"/>
  <c r="J32" i="4"/>
  <c r="BE15" i="8"/>
  <c r="K16" i="4"/>
  <c r="K17" i="8"/>
  <c r="U79" i="8"/>
  <c r="T70" i="8"/>
  <c r="T68" i="8"/>
  <c r="V66" i="8"/>
  <c r="AT53" i="8"/>
  <c r="U127" i="8"/>
  <c r="V123" i="8"/>
  <c r="J123" i="8"/>
  <c r="U116" i="8"/>
  <c r="V116" i="8"/>
  <c r="J111" i="8"/>
  <c r="AL75" i="8"/>
  <c r="AN77" i="8"/>
  <c r="U56" i="8"/>
  <c r="U48" i="8"/>
  <c r="J48" i="8"/>
  <c r="T196" i="8"/>
  <c r="L197" i="8"/>
  <c r="AF196" i="8"/>
  <c r="AE196" i="8"/>
  <c r="J179" i="8"/>
  <c r="AD167" i="8"/>
  <c r="U171" i="8"/>
  <c r="J171" i="8"/>
  <c r="U138" i="8"/>
  <c r="J99" i="8"/>
  <c r="J95" i="8"/>
  <c r="U66" i="8"/>
  <c r="U65" i="8"/>
  <c r="J52" i="8"/>
  <c r="U50" i="8"/>
  <c r="AE50" i="8"/>
  <c r="U45" i="8"/>
  <c r="AF43" i="8"/>
  <c r="T43" i="8"/>
  <c r="V45" i="8"/>
  <c r="J39" i="8"/>
  <c r="V39" i="8"/>
  <c r="U39" i="8"/>
  <c r="U30" i="8"/>
  <c r="V30" i="8"/>
  <c r="AD21" i="8"/>
  <c r="L20" i="8"/>
  <c r="T11" i="8"/>
  <c r="AF11" i="8"/>
  <c r="AE11" i="8"/>
  <c r="V101" i="8"/>
  <c r="U101" i="8"/>
  <c r="D71" i="4"/>
  <c r="F68" i="4"/>
  <c r="F46" i="4"/>
  <c r="F26" i="4"/>
  <c r="F16" i="4"/>
  <c r="J71" i="4"/>
  <c r="J70" i="8"/>
  <c r="J122" i="8"/>
  <c r="K111" i="8"/>
  <c r="J196" i="8"/>
  <c r="J43" i="8"/>
  <c r="AS94" i="8"/>
  <c r="G23" i="17"/>
  <c r="AQ75" i="8"/>
  <c r="AR94" i="8"/>
  <c r="V79" i="8"/>
  <c r="AR68" i="8"/>
  <c r="O70" i="8"/>
  <c r="R70" i="8"/>
  <c r="AR70" i="8"/>
  <c r="E72" i="8"/>
  <c r="L72" i="8"/>
  <c r="AS70" i="8"/>
  <c r="S72" i="8"/>
  <c r="S47" i="8"/>
  <c r="E47" i="8"/>
  <c r="H47" i="8"/>
  <c r="R47" i="8"/>
  <c r="F23" i="17"/>
  <c r="E11" i="17"/>
  <c r="H72" i="8"/>
  <c r="E70" i="8"/>
  <c r="I70" i="8"/>
  <c r="F114" i="8"/>
  <c r="G114" i="8"/>
  <c r="Z50" i="8"/>
  <c r="G52" i="8"/>
  <c r="G201" i="8"/>
  <c r="G200" i="8"/>
  <c r="Z137" i="8"/>
  <c r="AA77" i="8"/>
  <c r="Q89" i="8"/>
  <c r="G89" i="8"/>
  <c r="P86" i="8"/>
  <c r="AA9" i="8"/>
  <c r="Q68" i="8"/>
  <c r="G68" i="8"/>
  <c r="G53" i="8"/>
  <c r="P50" i="8"/>
  <c r="G51" i="8"/>
  <c r="K123" i="8"/>
  <c r="F123" i="8"/>
  <c r="R114" i="8"/>
  <c r="S114" i="8"/>
  <c r="D114" i="8"/>
  <c r="E108" i="8"/>
  <c r="E107" i="8"/>
  <c r="R108" i="8"/>
  <c r="L121" i="8"/>
  <c r="I121" i="8"/>
  <c r="S117" i="8"/>
  <c r="S113" i="8"/>
  <c r="P109" i="8"/>
  <c r="U109" i="8"/>
  <c r="I200" i="8"/>
  <c r="L200" i="8"/>
  <c r="K200" i="8"/>
  <c r="H200" i="8"/>
  <c r="S198" i="8"/>
  <c r="V198" i="8"/>
  <c r="H180" i="8"/>
  <c r="AF179" i="8"/>
  <c r="U180" i="8"/>
  <c r="P180" i="8"/>
  <c r="AF168" i="8"/>
  <c r="V169" i="8"/>
  <c r="S169" i="8"/>
  <c r="AC168" i="8"/>
  <c r="AB168" i="8"/>
  <c r="Z168" i="8"/>
  <c r="E169" i="8"/>
  <c r="R169" i="8"/>
  <c r="AE168" i="8"/>
  <c r="P139" i="8"/>
  <c r="F145" i="8"/>
  <c r="P145" i="8"/>
  <c r="H145" i="8"/>
  <c r="R145" i="8"/>
  <c r="H139" i="8"/>
  <c r="AF137" i="8"/>
  <c r="AB137" i="8"/>
  <c r="O137" i="8"/>
  <c r="E138" i="8"/>
  <c r="H138" i="8"/>
  <c r="R138" i="8"/>
  <c r="F136" i="8"/>
  <c r="P135" i="8"/>
  <c r="R102" i="8"/>
  <c r="O98" i="8"/>
  <c r="AF98" i="8"/>
  <c r="AE98" i="8"/>
  <c r="U97" i="8"/>
  <c r="S97" i="8"/>
  <c r="V97" i="8"/>
  <c r="R97" i="8"/>
  <c r="AF94" i="8"/>
  <c r="AE94" i="8"/>
  <c r="Z94" i="8"/>
  <c r="AC94" i="8"/>
  <c r="R85" i="8"/>
  <c r="H93" i="8"/>
  <c r="I93" i="8"/>
  <c r="S92" i="8"/>
  <c r="V92" i="8"/>
  <c r="AB89" i="8"/>
  <c r="Z89" i="8"/>
  <c r="Y77" i="8"/>
  <c r="F88" i="8"/>
  <c r="P88" i="8"/>
  <c r="D85" i="8"/>
  <c r="S85" i="8"/>
  <c r="P82" i="8"/>
  <c r="S82" i="8"/>
  <c r="V82" i="8"/>
  <c r="D79" i="8"/>
  <c r="S69" i="8"/>
  <c r="U69" i="8"/>
  <c r="E69" i="8"/>
  <c r="O68" i="8"/>
  <c r="V68" i="8"/>
  <c r="F68" i="8"/>
  <c r="R69" i="8"/>
  <c r="S65" i="8"/>
  <c r="P64" i="8"/>
  <c r="H63" i="8"/>
  <c r="F62" i="8"/>
  <c r="P62" i="8"/>
  <c r="F58" i="8"/>
  <c r="S56" i="8"/>
  <c r="D56" i="8"/>
  <c r="R56" i="8"/>
  <c r="P56" i="8"/>
  <c r="N54" i="8"/>
  <c r="AC54" i="8"/>
  <c r="AB54" i="8"/>
  <c r="X53" i="8"/>
  <c r="N53" i="8"/>
  <c r="C54" i="8"/>
  <c r="W53" i="8"/>
  <c r="E56" i="8"/>
  <c r="F52" i="8"/>
  <c r="I51" i="8"/>
  <c r="P51" i="8"/>
  <c r="U51" i="8"/>
  <c r="S51" i="8"/>
  <c r="V51" i="8"/>
  <c r="O43" i="8"/>
  <c r="U43" i="8"/>
  <c r="AE43" i="8"/>
  <c r="F45" i="8"/>
  <c r="K41" i="8"/>
  <c r="R41" i="8"/>
  <c r="H41" i="8"/>
  <c r="AE28" i="8"/>
  <c r="E30" i="8"/>
  <c r="H30" i="8"/>
  <c r="R28" i="8"/>
  <c r="AF28" i="8"/>
  <c r="E28" i="8"/>
  <c r="H28" i="8"/>
  <c r="AC28" i="8"/>
  <c r="Z28" i="8"/>
  <c r="P31" i="8"/>
  <c r="F31" i="8"/>
  <c r="H39" i="8"/>
  <c r="I39" i="8"/>
  <c r="F30" i="8"/>
  <c r="F27" i="8"/>
  <c r="S26" i="8"/>
  <c r="V26" i="8"/>
  <c r="R26" i="8"/>
  <c r="U26" i="8"/>
  <c r="Z23" i="8"/>
  <c r="P23" i="8"/>
  <c r="P11" i="8"/>
  <c r="F11" i="8"/>
  <c r="Q9" i="8"/>
  <c r="K108" i="8"/>
  <c r="L169" i="8"/>
  <c r="I169" i="8"/>
  <c r="H169" i="8"/>
  <c r="F168" i="8"/>
  <c r="P168" i="8"/>
  <c r="R137" i="8"/>
  <c r="E137" i="8"/>
  <c r="U137" i="8"/>
  <c r="V137" i="8"/>
  <c r="K138" i="8"/>
  <c r="F89" i="8"/>
  <c r="P89" i="8"/>
  <c r="D54" i="8"/>
  <c r="M53" i="8"/>
  <c r="W9" i="8"/>
  <c r="P28" i="8"/>
  <c r="F28" i="8"/>
  <c r="W129" i="8"/>
  <c r="M9" i="8"/>
  <c r="C53" i="8"/>
  <c r="C9" i="8"/>
  <c r="W199" i="8"/>
  <c r="W202" i="8"/>
  <c r="U88" i="8"/>
  <c r="S88" i="8"/>
  <c r="V88" i="8"/>
  <c r="F138" i="8"/>
  <c r="L111" i="8"/>
  <c r="J132" i="4"/>
  <c r="J121" i="4"/>
  <c r="L173" i="8"/>
  <c r="BE172" i="8"/>
  <c r="K110" i="4"/>
  <c r="J68" i="4"/>
  <c r="J98" i="8"/>
  <c r="BE98" i="8"/>
  <c r="K67" i="4"/>
  <c r="BF98" i="8"/>
  <c r="L67" i="4"/>
  <c r="BF94" i="8"/>
  <c r="L63" i="4"/>
  <c r="J63" i="4"/>
  <c r="BD77" i="8"/>
  <c r="J89" i="8"/>
  <c r="BE80" i="8"/>
  <c r="K53" i="4"/>
  <c r="J80" i="8"/>
  <c r="BD75" i="8"/>
  <c r="J50" i="4"/>
  <c r="BF80" i="8"/>
  <c r="L53" i="4"/>
  <c r="J53" i="4"/>
  <c r="J35" i="4"/>
  <c r="J36" i="4"/>
  <c r="J50" i="8"/>
  <c r="BD37" i="8"/>
  <c r="BF28" i="8"/>
  <c r="L26" i="4"/>
  <c r="BE28" i="8"/>
  <c r="K28" i="4"/>
  <c r="J23" i="4"/>
  <c r="BD21" i="8"/>
  <c r="BD10" i="8"/>
  <c r="BF11" i="8"/>
  <c r="L12" i="4"/>
  <c r="J11" i="8"/>
  <c r="BE11" i="8"/>
  <c r="AV94" i="8"/>
  <c r="AU94" i="8"/>
  <c r="AT75" i="8"/>
  <c r="T47" i="8"/>
  <c r="V47" i="8"/>
  <c r="AU68" i="8"/>
  <c r="AT9" i="8"/>
  <c r="AV68" i="8"/>
  <c r="K72" i="8"/>
  <c r="V72" i="8"/>
  <c r="AU70" i="8"/>
  <c r="U72" i="8"/>
  <c r="U49" i="8"/>
  <c r="AM174" i="8"/>
  <c r="J168" i="8"/>
  <c r="AN168" i="8"/>
  <c r="T94" i="8"/>
  <c r="AM94" i="8"/>
  <c r="L70" i="8"/>
  <c r="AM70" i="8"/>
  <c r="AL68" i="8"/>
  <c r="V70" i="8"/>
  <c r="AN70" i="8"/>
  <c r="U47" i="8"/>
  <c r="AM47" i="8"/>
  <c r="AL9" i="8"/>
  <c r="K128" i="8"/>
  <c r="L128" i="8"/>
  <c r="K127" i="8"/>
  <c r="L127" i="8"/>
  <c r="J126" i="8"/>
  <c r="J119" i="8"/>
  <c r="J117" i="8"/>
  <c r="V117" i="8"/>
  <c r="L116" i="8"/>
  <c r="K116" i="8"/>
  <c r="J115" i="8"/>
  <c r="J107" i="8"/>
  <c r="V107" i="8"/>
  <c r="T106" i="8"/>
  <c r="K198" i="8"/>
  <c r="K180" i="8"/>
  <c r="L180" i="8"/>
  <c r="V180" i="8"/>
  <c r="K169" i="8"/>
  <c r="AF157" i="8"/>
  <c r="T157" i="8"/>
  <c r="AE157" i="8"/>
  <c r="J153" i="8"/>
  <c r="J151" i="8"/>
  <c r="T150" i="8"/>
  <c r="AF150" i="8"/>
  <c r="AE150" i="8"/>
  <c r="L144" i="8"/>
  <c r="V144" i="8"/>
  <c r="U145" i="8"/>
  <c r="J145" i="8"/>
  <c r="V145" i="8"/>
  <c r="AD131" i="8"/>
  <c r="T131" i="8"/>
  <c r="AF143" i="8"/>
  <c r="AF145" i="8"/>
  <c r="T143" i="8"/>
  <c r="J139" i="8"/>
  <c r="U139" i="8"/>
  <c r="V139" i="8"/>
  <c r="U136" i="8"/>
  <c r="V136" i="8"/>
  <c r="J102" i="8"/>
  <c r="J100" i="8"/>
  <c r="L93" i="8"/>
  <c r="AE89" i="8"/>
  <c r="AD77" i="8"/>
  <c r="AD75" i="8"/>
  <c r="AF89" i="8"/>
  <c r="U92" i="8"/>
  <c r="L87" i="8"/>
  <c r="K87" i="8"/>
  <c r="V86" i="8"/>
  <c r="U85" i="8"/>
  <c r="V85" i="8"/>
  <c r="L69" i="8"/>
  <c r="K69" i="8"/>
  <c r="J68" i="8"/>
  <c r="J60" i="8"/>
  <c r="AF54" i="8"/>
  <c r="T54" i="8"/>
  <c r="J54" i="8"/>
  <c r="K58" i="8"/>
  <c r="J56" i="8"/>
  <c r="L57" i="8"/>
  <c r="K57" i="8"/>
  <c r="V57" i="8"/>
  <c r="U57" i="8"/>
  <c r="AD53" i="8"/>
  <c r="AE54" i="8"/>
  <c r="J42" i="8"/>
  <c r="T21" i="8"/>
  <c r="V41" i="8"/>
  <c r="V40" i="8"/>
  <c r="U40" i="8"/>
  <c r="L39" i="8"/>
  <c r="K39" i="8"/>
  <c r="AD10" i="8"/>
  <c r="V28" i="8"/>
  <c r="K30" i="8"/>
  <c r="U28" i="8"/>
  <c r="J28" i="8"/>
  <c r="U27" i="8"/>
  <c r="K26" i="8"/>
  <c r="J23" i="8"/>
  <c r="J25" i="8"/>
  <c r="V25" i="8"/>
  <c r="U25" i="8"/>
  <c r="K15" i="8"/>
  <c r="U15" i="8"/>
  <c r="J14" i="8"/>
  <c r="U14" i="8"/>
  <c r="J11" i="16"/>
  <c r="K26" i="4"/>
  <c r="BF37" i="8"/>
  <c r="BE37" i="8"/>
  <c r="J37" i="8"/>
  <c r="J21" i="4"/>
  <c r="K12" i="4"/>
  <c r="BD9" i="8"/>
  <c r="J11" i="4"/>
  <c r="J94" i="8"/>
  <c r="J47" i="8"/>
  <c r="AT129" i="8"/>
  <c r="AM68" i="8"/>
  <c r="AN68" i="8"/>
  <c r="AL129" i="8"/>
  <c r="J106" i="8"/>
  <c r="J157" i="8"/>
  <c r="V157" i="8"/>
  <c r="U157" i="8"/>
  <c r="V150" i="8"/>
  <c r="J150" i="8"/>
  <c r="U150" i="8"/>
  <c r="L151" i="8"/>
  <c r="K151" i="8"/>
  <c r="L145" i="8"/>
  <c r="K145" i="8"/>
  <c r="J143" i="8"/>
  <c r="V143" i="8"/>
  <c r="L139" i="8"/>
  <c r="T75" i="8"/>
  <c r="J75" i="8"/>
  <c r="T77" i="8"/>
  <c r="L68" i="8"/>
  <c r="AD9" i="8"/>
  <c r="AD129" i="8"/>
  <c r="K56" i="8"/>
  <c r="T53" i="8"/>
  <c r="J21" i="8"/>
  <c r="T10" i="8"/>
  <c r="J10" i="8"/>
  <c r="L37" i="8"/>
  <c r="K37" i="8"/>
  <c r="J10" i="4"/>
  <c r="BD129" i="8"/>
  <c r="AT130" i="8"/>
  <c r="AT199" i="8"/>
  <c r="AL130" i="8"/>
  <c r="K157" i="8"/>
  <c r="L143" i="8"/>
  <c r="J131" i="8"/>
  <c r="J77" i="8"/>
  <c r="T129" i="8"/>
  <c r="AD130" i="8"/>
  <c r="T9" i="8"/>
  <c r="J53" i="8"/>
  <c r="J69" i="4"/>
  <c r="BD130" i="8"/>
  <c r="AT202" i="8"/>
  <c r="J9" i="8"/>
  <c r="T130" i="8"/>
  <c r="J129" i="8"/>
  <c r="AD199" i="8"/>
  <c r="J130" i="8"/>
  <c r="J70" i="4"/>
  <c r="BD199" i="8"/>
  <c r="AD202" i="8"/>
  <c r="J135" i="4"/>
  <c r="BD202" i="8"/>
  <c r="J138" i="4"/>
  <c r="E100" i="8"/>
  <c r="V100" i="8"/>
  <c r="V98" i="8"/>
  <c r="S100" i="8"/>
  <c r="U100" i="8"/>
  <c r="AU75" i="8"/>
  <c r="AV75" i="8"/>
  <c r="F14" i="17"/>
  <c r="I72" i="8"/>
  <c r="K68" i="8"/>
  <c r="O54" i="8"/>
  <c r="U54" i="8"/>
  <c r="AR53" i="8"/>
  <c r="AU54" i="8"/>
  <c r="AQ53" i="8"/>
  <c r="AS54" i="8"/>
  <c r="P54" i="8"/>
  <c r="AV54" i="8"/>
  <c r="I49" i="8"/>
  <c r="H49" i="8"/>
  <c r="L49" i="8"/>
  <c r="K49" i="8"/>
  <c r="I47" i="8"/>
  <c r="R49" i="8"/>
  <c r="S49" i="8"/>
  <c r="V49" i="8"/>
  <c r="K100" i="8"/>
  <c r="AS53" i="8"/>
  <c r="AU53" i="8"/>
  <c r="AQ9" i="8"/>
  <c r="AV53" i="8"/>
  <c r="AR9" i="8"/>
  <c r="AU9" i="8"/>
  <c r="G48" i="4"/>
  <c r="BA167" i="8"/>
  <c r="G105" i="4"/>
  <c r="F139" i="8"/>
  <c r="AZ137" i="8"/>
  <c r="BA131" i="8"/>
  <c r="G71" i="4"/>
  <c r="F97" i="8"/>
  <c r="BA129" i="8"/>
  <c r="G69" i="4"/>
  <c r="J3" i="27"/>
  <c r="J14" i="27"/>
  <c r="J6" i="27"/>
  <c r="J5" i="27"/>
  <c r="J4" i="27"/>
  <c r="F78" i="8"/>
  <c r="K118" i="8"/>
  <c r="E117" i="8"/>
  <c r="K117" i="8"/>
  <c r="BF106" i="8"/>
  <c r="L48" i="4"/>
  <c r="AZ106" i="8"/>
  <c r="F48" i="4"/>
  <c r="BE106" i="8"/>
  <c r="K48" i="4"/>
  <c r="F137" i="4"/>
  <c r="H201" i="8"/>
  <c r="H18" i="27"/>
  <c r="I17" i="27"/>
  <c r="H17" i="27"/>
  <c r="F197" i="8"/>
  <c r="AZ196" i="8"/>
  <c r="BE167" i="8"/>
  <c r="K105" i="4"/>
  <c r="F185" i="8"/>
  <c r="F122" i="4"/>
  <c r="I15" i="27"/>
  <c r="H15" i="27"/>
  <c r="BF167" i="8"/>
  <c r="L105" i="4"/>
  <c r="L123" i="4"/>
  <c r="E105" i="4"/>
  <c r="L158" i="8"/>
  <c r="BE157" i="8"/>
  <c r="K95" i="4"/>
  <c r="K150" i="8"/>
  <c r="H150" i="8"/>
  <c r="L150" i="8"/>
  <c r="K137" i="8"/>
  <c r="L137" i="8"/>
  <c r="H137" i="8"/>
  <c r="F72" i="4"/>
  <c r="F135" i="8"/>
  <c r="BC101" i="8"/>
  <c r="I68" i="4"/>
  <c r="F95" i="8"/>
  <c r="I90" i="8"/>
  <c r="L56" i="4"/>
  <c r="I84" i="8"/>
  <c r="H84" i="8"/>
  <c r="H56" i="4"/>
  <c r="I15" i="16"/>
  <c r="BC80" i="8"/>
  <c r="I53" i="4"/>
  <c r="E53" i="4"/>
  <c r="F82" i="8"/>
  <c r="D80" i="8"/>
  <c r="I80" i="8"/>
  <c r="BB80" i="8"/>
  <c r="H53" i="4"/>
  <c r="AX77" i="8"/>
  <c r="BC77" i="8"/>
  <c r="I50" i="4"/>
  <c r="BE77" i="8"/>
  <c r="K50" i="4"/>
  <c r="BF77" i="8"/>
  <c r="L50" i="4"/>
  <c r="AZ77" i="8"/>
  <c r="F50" i="4"/>
  <c r="F52" i="4"/>
  <c r="AY75" i="8"/>
  <c r="F47" i="4"/>
  <c r="L66" i="8"/>
  <c r="F64" i="8"/>
  <c r="L63" i="8"/>
  <c r="D60" i="8"/>
  <c r="F40" i="4"/>
  <c r="BC60" i="8"/>
  <c r="I40" i="4"/>
  <c r="AX53" i="8"/>
  <c r="BB60" i="8"/>
  <c r="H40" i="4"/>
  <c r="F59" i="8"/>
  <c r="BE54" i="8"/>
  <c r="K36" i="4"/>
  <c r="BC54" i="8"/>
  <c r="I36" i="4"/>
  <c r="BF54" i="8"/>
  <c r="L36" i="4"/>
  <c r="AY53" i="8"/>
  <c r="AZ53" i="8"/>
  <c r="F35" i="4"/>
  <c r="BB54" i="8"/>
  <c r="H36" i="4"/>
  <c r="E36" i="4"/>
  <c r="F50" i="8"/>
  <c r="F51" i="8"/>
  <c r="BB50" i="8"/>
  <c r="H32" i="4"/>
  <c r="D21" i="8"/>
  <c r="I30" i="8"/>
  <c r="L30" i="8"/>
  <c r="BF23" i="8"/>
  <c r="L23" i="4"/>
  <c r="E23" i="4"/>
  <c r="AY21" i="8"/>
  <c r="F25" i="4"/>
  <c r="BE23" i="8"/>
  <c r="K23" i="4"/>
  <c r="H25" i="8"/>
  <c r="L15" i="8"/>
  <c r="D15" i="8"/>
  <c r="L13" i="8"/>
  <c r="H13" i="8"/>
  <c r="K13" i="8"/>
  <c r="I11" i="8"/>
  <c r="H11" i="8"/>
  <c r="BB11" i="8"/>
  <c r="AX10" i="8"/>
  <c r="I13" i="8"/>
  <c r="D12" i="4"/>
  <c r="J176" i="8"/>
  <c r="K176" i="8"/>
  <c r="AN174" i="8"/>
  <c r="AL172" i="8"/>
  <c r="AM172" i="8"/>
  <c r="T174" i="8"/>
  <c r="U174" i="8"/>
  <c r="O172" i="8"/>
  <c r="F172" i="8"/>
  <c r="AI167" i="8"/>
  <c r="P172" i="8"/>
  <c r="AJ172" i="8"/>
  <c r="AJ174" i="8"/>
  <c r="R174" i="8"/>
  <c r="O174" i="8"/>
  <c r="V175" i="8"/>
  <c r="E175" i="8"/>
  <c r="U175" i="8"/>
  <c r="AJ168" i="8"/>
  <c r="U95" i="8"/>
  <c r="N94" i="8"/>
  <c r="AJ98" i="8"/>
  <c r="D100" i="8"/>
  <c r="H100" i="8"/>
  <c r="D27" i="15"/>
  <c r="C29" i="15"/>
  <c r="M101" i="8"/>
  <c r="C13" i="15"/>
  <c r="E101" i="8"/>
  <c r="D29" i="15"/>
  <c r="F28" i="15"/>
  <c r="L100" i="8"/>
  <c r="I100" i="8"/>
  <c r="E98" i="8"/>
  <c r="K98" i="8"/>
  <c r="U98" i="8"/>
  <c r="D95" i="8"/>
  <c r="AM77" i="8"/>
  <c r="V78" i="8"/>
  <c r="U78" i="8"/>
  <c r="H71" i="8"/>
  <c r="L71" i="8"/>
  <c r="K71" i="8"/>
  <c r="H70" i="8"/>
  <c r="U70" i="8"/>
  <c r="U71" i="8"/>
  <c r="U68" i="8"/>
  <c r="R68" i="8"/>
  <c r="S70" i="8"/>
  <c r="K70" i="8"/>
  <c r="P70" i="8"/>
  <c r="S68" i="8"/>
  <c r="H66" i="8"/>
  <c r="I66" i="8"/>
  <c r="K66" i="8"/>
  <c r="AI9" i="8"/>
  <c r="AK9" i="8"/>
  <c r="AM53" i="8"/>
  <c r="AM9" i="8"/>
  <c r="K48" i="8"/>
  <c r="L48" i="8"/>
  <c r="F77" i="4"/>
  <c r="BA130" i="8"/>
  <c r="BA199" i="8"/>
  <c r="G70" i="4"/>
  <c r="L117" i="8"/>
  <c r="F196" i="8"/>
  <c r="F132" i="4"/>
  <c r="E11" i="16"/>
  <c r="BF75" i="8"/>
  <c r="L11" i="16"/>
  <c r="BE75" i="8"/>
  <c r="K11" i="16"/>
  <c r="BE53" i="8"/>
  <c r="K35" i="4"/>
  <c r="BF53" i="8"/>
  <c r="L35" i="4"/>
  <c r="D35" i="4"/>
  <c r="BC53" i="8"/>
  <c r="I35" i="4"/>
  <c r="E35" i="4"/>
  <c r="BB53" i="8"/>
  <c r="H35" i="4"/>
  <c r="AZ21" i="8"/>
  <c r="BE21" i="8"/>
  <c r="E21" i="4"/>
  <c r="BB21" i="8"/>
  <c r="H21" i="4"/>
  <c r="BC21" i="8"/>
  <c r="I21" i="4"/>
  <c r="BF21" i="8"/>
  <c r="L21" i="4"/>
  <c r="AY10" i="8"/>
  <c r="BC10" i="8"/>
  <c r="I11" i="4"/>
  <c r="H15" i="8"/>
  <c r="I15" i="8"/>
  <c r="H12" i="4"/>
  <c r="D11" i="4"/>
  <c r="D10" i="8"/>
  <c r="L176" i="8"/>
  <c r="J174" i="8"/>
  <c r="L174" i="8"/>
  <c r="AL167" i="8"/>
  <c r="AM167" i="8"/>
  <c r="AJ167" i="8"/>
  <c r="E172" i="8"/>
  <c r="R172" i="8"/>
  <c r="E174" i="8"/>
  <c r="H175" i="8"/>
  <c r="F27" i="15"/>
  <c r="C101" i="8"/>
  <c r="K101" i="8"/>
  <c r="L101" i="8"/>
  <c r="L98" i="8"/>
  <c r="F70" i="8"/>
  <c r="BA202" i="8"/>
  <c r="G135" i="4"/>
  <c r="BB10" i="8"/>
  <c r="H11" i="4"/>
  <c r="K21" i="4"/>
  <c r="BE10" i="8"/>
  <c r="AZ10" i="8"/>
  <c r="AY9" i="8"/>
  <c r="E11" i="4"/>
  <c r="BF10" i="8"/>
  <c r="L11" i="4"/>
  <c r="F21" i="4"/>
  <c r="H172" i="8"/>
  <c r="H174" i="8"/>
  <c r="G138" i="4"/>
  <c r="F11" i="4"/>
  <c r="K11" i="4"/>
  <c r="BE9" i="8"/>
  <c r="K10" i="4"/>
  <c r="G119" i="8"/>
  <c r="F117" i="8"/>
  <c r="F201" i="8"/>
  <c r="P201" i="8"/>
  <c r="G196" i="8"/>
  <c r="P159" i="8"/>
  <c r="G159" i="8"/>
  <c r="G157" i="8"/>
  <c r="Z157" i="8"/>
  <c r="G158" i="8"/>
  <c r="P137" i="8"/>
  <c r="G137" i="8"/>
  <c r="F137" i="8"/>
  <c r="AA131" i="8"/>
  <c r="F100" i="8"/>
  <c r="G94" i="8"/>
  <c r="G97" i="8"/>
  <c r="G86" i="8"/>
  <c r="AA75" i="8"/>
  <c r="F79" i="8"/>
  <c r="Q77" i="8"/>
  <c r="P69" i="8"/>
  <c r="F69" i="8"/>
  <c r="G50" i="8"/>
  <c r="G9" i="8"/>
  <c r="H127" i="8"/>
  <c r="L125" i="8"/>
  <c r="K125" i="8"/>
  <c r="E124" i="8"/>
  <c r="I124" i="8"/>
  <c r="H124" i="8"/>
  <c r="I125" i="8"/>
  <c r="H125" i="8"/>
  <c r="E122" i="8"/>
  <c r="R123" i="8"/>
  <c r="D123" i="8"/>
  <c r="H118" i="8"/>
  <c r="D117" i="8"/>
  <c r="I118" i="8"/>
  <c r="E115" i="8"/>
  <c r="R116" i="8"/>
  <c r="S116" i="8"/>
  <c r="D116" i="8"/>
  <c r="K114" i="8"/>
  <c r="I114" i="8"/>
  <c r="H114" i="8"/>
  <c r="D113" i="8"/>
  <c r="I113" i="8"/>
  <c r="K107" i="8"/>
  <c r="L108" i="8"/>
  <c r="D108" i="8"/>
  <c r="U126" i="8"/>
  <c r="R126" i="8"/>
  <c r="S126" i="8"/>
  <c r="E126" i="8"/>
  <c r="V126" i="8"/>
  <c r="F128" i="8"/>
  <c r="P128" i="8"/>
  <c r="P126" i="8"/>
  <c r="H121" i="8"/>
  <c r="S119" i="8"/>
  <c r="E119" i="8"/>
  <c r="V119" i="8"/>
  <c r="F119" i="8"/>
  <c r="R119" i="8"/>
  <c r="F122" i="8"/>
  <c r="S122" i="8"/>
  <c r="N106" i="8"/>
  <c r="R122" i="8"/>
  <c r="K115" i="8"/>
  <c r="L115" i="8"/>
  <c r="AF106" i="8"/>
  <c r="V115" i="8"/>
  <c r="R115" i="8"/>
  <c r="AC106" i="8"/>
  <c r="U115" i="8"/>
  <c r="S115" i="8"/>
  <c r="P113" i="8"/>
  <c r="O106" i="8"/>
  <c r="V106" i="8"/>
  <c r="E113" i="8"/>
  <c r="R113" i="8"/>
  <c r="U113" i="8"/>
  <c r="AB106" i="8"/>
  <c r="U111" i="8"/>
  <c r="D111" i="8"/>
  <c r="L109" i="8"/>
  <c r="K109" i="8"/>
  <c r="I109" i="8"/>
  <c r="I201" i="8"/>
  <c r="K201" i="8"/>
  <c r="L198" i="8"/>
  <c r="H198" i="8"/>
  <c r="F198" i="8"/>
  <c r="E196" i="8"/>
  <c r="S196" i="8"/>
  <c r="R196" i="8"/>
  <c r="U196" i="8"/>
  <c r="V196" i="8"/>
  <c r="Z167" i="8"/>
  <c r="P179" i="8"/>
  <c r="U179" i="8"/>
  <c r="E179" i="8"/>
  <c r="R179" i="8"/>
  <c r="Y167" i="8"/>
  <c r="AC167" i="8"/>
  <c r="AB179" i="8"/>
  <c r="K171" i="8"/>
  <c r="L171" i="8"/>
  <c r="U168" i="8"/>
  <c r="L157" i="8"/>
  <c r="U159" i="8"/>
  <c r="H157" i="8"/>
  <c r="S159" i="8"/>
  <c r="R159" i="8"/>
  <c r="V159" i="8"/>
  <c r="E159" i="8"/>
  <c r="V158" i="8"/>
  <c r="P153" i="8"/>
  <c r="L154" i="8"/>
  <c r="I154" i="8"/>
  <c r="H154" i="8"/>
  <c r="E153" i="8"/>
  <c r="K154" i="8"/>
  <c r="AE153" i="8"/>
  <c r="AB153" i="8"/>
  <c r="U154" i="8"/>
  <c r="O153" i="8"/>
  <c r="AF153" i="8"/>
  <c r="V154" i="8"/>
  <c r="S154" i="8"/>
  <c r="Z143" i="8"/>
  <c r="P143" i="8"/>
  <c r="AB143" i="8"/>
  <c r="O143" i="8"/>
  <c r="R143" i="8"/>
  <c r="U144" i="8"/>
  <c r="F143" i="8"/>
  <c r="E144" i="8"/>
  <c r="U143" i="8"/>
  <c r="P144" i="8"/>
  <c r="R144" i="8"/>
  <c r="F144" i="8"/>
  <c r="L138" i="8"/>
  <c r="L136" i="8"/>
  <c r="I136" i="8"/>
  <c r="H136" i="8"/>
  <c r="K136" i="8"/>
  <c r="AB132" i="8"/>
  <c r="Z132" i="8"/>
  <c r="AF132" i="8"/>
  <c r="Y131" i="8"/>
  <c r="O132" i="8"/>
  <c r="L103" i="8"/>
  <c r="K103" i="8"/>
  <c r="V103" i="8"/>
  <c r="U103" i="8"/>
  <c r="H103" i="8"/>
  <c r="I103" i="8"/>
  <c r="R101" i="8"/>
  <c r="S101" i="8"/>
  <c r="D101" i="8"/>
  <c r="R103" i="8"/>
  <c r="S103" i="8"/>
  <c r="L102" i="8"/>
  <c r="K102" i="8"/>
  <c r="H102" i="8"/>
  <c r="I102" i="8"/>
  <c r="V102" i="8"/>
  <c r="F102" i="8"/>
  <c r="S98" i="8"/>
  <c r="D98" i="8"/>
  <c r="R98" i="8"/>
  <c r="AC98" i="8"/>
  <c r="AB98" i="8"/>
  <c r="I99" i="8"/>
  <c r="L99" i="8"/>
  <c r="H99" i="8"/>
  <c r="K99" i="8"/>
  <c r="I98" i="8"/>
  <c r="H98" i="8"/>
  <c r="S99" i="8"/>
  <c r="U99" i="8"/>
  <c r="R99" i="8"/>
  <c r="F99" i="8"/>
  <c r="V99" i="8"/>
  <c r="I97" i="8"/>
  <c r="K97" i="8"/>
  <c r="H97" i="8"/>
  <c r="L97" i="8"/>
  <c r="S95" i="8"/>
  <c r="R95" i="8"/>
  <c r="V95" i="8"/>
  <c r="V91" i="8"/>
  <c r="S91" i="8"/>
  <c r="U91" i="8"/>
  <c r="E91" i="8"/>
  <c r="L92" i="8"/>
  <c r="I92" i="8"/>
  <c r="K92" i="8"/>
  <c r="H92" i="8"/>
  <c r="F91" i="8"/>
  <c r="P91" i="8"/>
  <c r="S89" i="8"/>
  <c r="E89" i="8"/>
  <c r="U89" i="8"/>
  <c r="R89" i="8"/>
  <c r="V89" i="8"/>
  <c r="K90" i="8"/>
  <c r="H90" i="8"/>
  <c r="S87" i="8"/>
  <c r="I86" i="8"/>
  <c r="H86" i="8"/>
  <c r="L86" i="8"/>
  <c r="K86" i="8"/>
  <c r="R86" i="8"/>
  <c r="U86" i="8"/>
  <c r="S86" i="8"/>
  <c r="H85" i="8"/>
  <c r="K85" i="8"/>
  <c r="L85" i="8"/>
  <c r="I85" i="8"/>
  <c r="F85" i="8"/>
  <c r="P85" i="8"/>
  <c r="H83" i="8"/>
  <c r="K83" i="8"/>
  <c r="I83" i="8"/>
  <c r="L83" i="8"/>
  <c r="Z77" i="8"/>
  <c r="AB77" i="8"/>
  <c r="P83" i="8"/>
  <c r="AE77" i="8"/>
  <c r="E80" i="8"/>
  <c r="R80" i="8"/>
  <c r="V80" i="8"/>
  <c r="S80" i="8"/>
  <c r="U80" i="8"/>
  <c r="U82" i="8"/>
  <c r="O77" i="8"/>
  <c r="V77" i="8"/>
  <c r="Y75" i="8"/>
  <c r="E82" i="8"/>
  <c r="AC80" i="8"/>
  <c r="AF80" i="8"/>
  <c r="AB80" i="8"/>
  <c r="AF77" i="8"/>
  <c r="AC77" i="8"/>
  <c r="R82" i="8"/>
  <c r="AE80" i="8"/>
  <c r="Z80" i="8"/>
  <c r="E79" i="8"/>
  <c r="R79" i="8"/>
  <c r="S79" i="8"/>
  <c r="L78" i="8"/>
  <c r="K78" i="8"/>
  <c r="P68" i="8"/>
  <c r="F66" i="8"/>
  <c r="P66" i="8"/>
  <c r="H65" i="8"/>
  <c r="L65" i="8"/>
  <c r="K65" i="8"/>
  <c r="F65" i="8"/>
  <c r="K63" i="8"/>
  <c r="L62" i="8"/>
  <c r="H62" i="8"/>
  <c r="K62" i="8"/>
  <c r="E60" i="8"/>
  <c r="S60" i="8"/>
  <c r="V60" i="8"/>
  <c r="U60" i="8"/>
  <c r="R60" i="8"/>
  <c r="F60" i="8"/>
  <c r="V62" i="8"/>
  <c r="S62" i="8"/>
  <c r="R62" i="8"/>
  <c r="V59" i="8"/>
  <c r="E59" i="8"/>
  <c r="R59" i="8"/>
  <c r="S59" i="8"/>
  <c r="U59" i="8"/>
  <c r="E54" i="8"/>
  <c r="K54" i="8"/>
  <c r="AE53" i="8"/>
  <c r="AF53" i="8"/>
  <c r="L58" i="8"/>
  <c r="I58" i="8"/>
  <c r="I56" i="8"/>
  <c r="F57" i="8"/>
  <c r="P57" i="8"/>
  <c r="R54" i="8"/>
  <c r="S54" i="8"/>
  <c r="H56" i="8"/>
  <c r="H54" i="8"/>
  <c r="L56" i="8"/>
  <c r="V54" i="8"/>
  <c r="L52" i="8"/>
  <c r="S50" i="8"/>
  <c r="V50" i="8"/>
  <c r="E50" i="8"/>
  <c r="U52" i="8"/>
  <c r="R50" i="8"/>
  <c r="I52" i="8"/>
  <c r="H50" i="8"/>
  <c r="H52" i="8"/>
  <c r="S52" i="8"/>
  <c r="K51" i="8"/>
  <c r="H51" i="8"/>
  <c r="L51" i="8"/>
  <c r="K46" i="8"/>
  <c r="I46" i="8"/>
  <c r="H46" i="8"/>
  <c r="L46" i="8"/>
  <c r="R43" i="8"/>
  <c r="V43" i="8"/>
  <c r="E43" i="8"/>
  <c r="F43" i="8"/>
  <c r="P43" i="8"/>
  <c r="H45" i="8"/>
  <c r="K45" i="8"/>
  <c r="L45" i="8"/>
  <c r="I45" i="8"/>
  <c r="S43" i="8"/>
  <c r="E42" i="8"/>
  <c r="V42" i="8"/>
  <c r="U42" i="8"/>
  <c r="P41" i="8"/>
  <c r="F41" i="8"/>
  <c r="K40" i="8"/>
  <c r="L40" i="8"/>
  <c r="H40" i="8"/>
  <c r="I40" i="8"/>
  <c r="F39" i="8"/>
  <c r="K31" i="8"/>
  <c r="I31" i="8"/>
  <c r="L31" i="8"/>
  <c r="H31" i="8"/>
  <c r="U31" i="8"/>
  <c r="R31" i="8"/>
  <c r="V31" i="8"/>
  <c r="S31" i="8"/>
  <c r="K28" i="8"/>
  <c r="I28" i="8"/>
  <c r="L28" i="8"/>
  <c r="H26" i="8"/>
  <c r="L26" i="8"/>
  <c r="P26" i="8"/>
  <c r="K25" i="8"/>
  <c r="L25" i="8"/>
  <c r="H19" i="8"/>
  <c r="I19" i="8"/>
  <c r="L19" i="8"/>
  <c r="K19" i="8"/>
  <c r="F15" i="8"/>
  <c r="P15" i="8"/>
  <c r="E14" i="8"/>
  <c r="V14" i="8"/>
  <c r="R14" i="8"/>
  <c r="L11" i="8"/>
  <c r="V11" i="8"/>
  <c r="S11" i="8"/>
  <c r="R11" i="8"/>
  <c r="K11" i="8"/>
  <c r="G167" i="8"/>
  <c r="P157" i="8"/>
  <c r="G131" i="8"/>
  <c r="Q131" i="8"/>
  <c r="AA129" i="8"/>
  <c r="E3" i="27"/>
  <c r="Q75" i="8"/>
  <c r="G75" i="8"/>
  <c r="P77" i="8"/>
  <c r="AA130" i="8"/>
  <c r="Q129" i="8"/>
  <c r="G77" i="8"/>
  <c r="G129" i="8"/>
  <c r="K124" i="8"/>
  <c r="L124" i="8"/>
  <c r="K122" i="8"/>
  <c r="L122" i="8"/>
  <c r="I123" i="8"/>
  <c r="H123" i="8"/>
  <c r="D122" i="8"/>
  <c r="I117" i="8"/>
  <c r="H117" i="8"/>
  <c r="D115" i="8"/>
  <c r="H116" i="8"/>
  <c r="I116" i="8"/>
  <c r="H108" i="8"/>
  <c r="D107" i="8"/>
  <c r="I107" i="8"/>
  <c r="I108" i="8"/>
  <c r="F126" i="8"/>
  <c r="I119" i="8"/>
  <c r="H119" i="8"/>
  <c r="L119" i="8"/>
  <c r="K119" i="8"/>
  <c r="S106" i="8"/>
  <c r="F113" i="8"/>
  <c r="U106" i="8"/>
  <c r="R106" i="8"/>
  <c r="L113" i="8"/>
  <c r="K113" i="8"/>
  <c r="I111" i="8"/>
  <c r="H111" i="8"/>
  <c r="AF167" i="8"/>
  <c r="AE167" i="8"/>
  <c r="H196" i="8"/>
  <c r="L196" i="8"/>
  <c r="I196" i="8"/>
  <c r="K196" i="8"/>
  <c r="AB167" i="8"/>
  <c r="O167" i="8"/>
  <c r="P167" i="8"/>
  <c r="H159" i="8"/>
  <c r="K159" i="8"/>
  <c r="L159" i="8"/>
  <c r="I159" i="8"/>
  <c r="R153" i="8"/>
  <c r="U153" i="8"/>
  <c r="V153" i="8"/>
  <c r="K153" i="8"/>
  <c r="L153" i="8"/>
  <c r="E143" i="8"/>
  <c r="H143" i="8"/>
  <c r="H144" i="8"/>
  <c r="K144" i="8"/>
  <c r="F132" i="8"/>
  <c r="P132" i="8"/>
  <c r="Z131" i="8"/>
  <c r="O131" i="8"/>
  <c r="AE131" i="8"/>
  <c r="AF131" i="8"/>
  <c r="E132" i="8"/>
  <c r="U132" i="8"/>
  <c r="R132" i="8"/>
  <c r="S132" i="8"/>
  <c r="V132" i="8"/>
  <c r="I101" i="8"/>
  <c r="H101" i="8"/>
  <c r="H91" i="8"/>
  <c r="I91" i="8"/>
  <c r="K91" i="8"/>
  <c r="L91" i="8"/>
  <c r="L89" i="8"/>
  <c r="I89" i="8"/>
  <c r="K89" i="8"/>
  <c r="H89" i="8"/>
  <c r="L82" i="8"/>
  <c r="H82" i="8"/>
  <c r="K82" i="8"/>
  <c r="I82" i="8"/>
  <c r="P80" i="8"/>
  <c r="AC75" i="8"/>
  <c r="Z75" i="8"/>
  <c r="AB75" i="8"/>
  <c r="AE75" i="8"/>
  <c r="AF75" i="8"/>
  <c r="K80" i="8"/>
  <c r="H80" i="8"/>
  <c r="L80" i="8"/>
  <c r="L79" i="8"/>
  <c r="I79" i="8"/>
  <c r="H79" i="8"/>
  <c r="K79" i="8"/>
  <c r="K60" i="8"/>
  <c r="I60" i="8"/>
  <c r="L60" i="8"/>
  <c r="H60" i="8"/>
  <c r="L59" i="8"/>
  <c r="H59" i="8"/>
  <c r="K59" i="8"/>
  <c r="I59" i="8"/>
  <c r="F56" i="8"/>
  <c r="K50" i="8"/>
  <c r="L50" i="8"/>
  <c r="I50" i="8"/>
  <c r="H43" i="8"/>
  <c r="K43" i="8"/>
  <c r="I43" i="8"/>
  <c r="L43" i="8"/>
  <c r="K42" i="8"/>
  <c r="L42" i="8"/>
  <c r="H42" i="8"/>
  <c r="I42" i="8"/>
  <c r="L14" i="8"/>
  <c r="I14" i="8"/>
  <c r="H14" i="8"/>
  <c r="K14" i="8"/>
  <c r="Q130" i="8"/>
  <c r="AA199" i="8"/>
  <c r="Q199" i="8"/>
  <c r="G130" i="8"/>
  <c r="H122" i="8"/>
  <c r="I122" i="8"/>
  <c r="H115" i="8"/>
  <c r="I115" i="8"/>
  <c r="K143" i="8"/>
  <c r="P131" i="8"/>
  <c r="V131" i="8"/>
  <c r="U131" i="8"/>
  <c r="E131" i="8"/>
  <c r="I132" i="8"/>
  <c r="H132" i="8"/>
  <c r="K132" i="8"/>
  <c r="L132" i="8"/>
  <c r="K131" i="8"/>
  <c r="L131" i="8"/>
  <c r="K174" i="8"/>
  <c r="AL199" i="8"/>
  <c r="T172" i="8"/>
  <c r="AN167" i="8"/>
  <c r="AN172" i="8"/>
  <c r="T167" i="8"/>
  <c r="L175" i="8"/>
  <c r="K175" i="8"/>
  <c r="K126" i="8"/>
  <c r="E106" i="8"/>
  <c r="K106" i="8"/>
  <c r="H126" i="8"/>
  <c r="L126" i="8"/>
  <c r="AN9" i="8"/>
  <c r="O53" i="8"/>
  <c r="E53" i="8"/>
  <c r="K53" i="8"/>
  <c r="AN53" i="8"/>
  <c r="U53" i="8"/>
  <c r="AJ53" i="8"/>
  <c r="V53" i="8"/>
  <c r="H87" i="8"/>
  <c r="I87" i="8"/>
  <c r="AG75" i="8"/>
  <c r="M94" i="8"/>
  <c r="AJ77" i="8"/>
  <c r="AH75" i="8"/>
  <c r="AK77" i="8"/>
  <c r="G13" i="15"/>
  <c r="K88" i="8"/>
  <c r="E77" i="8"/>
  <c r="K77" i="8"/>
  <c r="L88" i="8"/>
  <c r="I88" i="8"/>
  <c r="C88" i="8"/>
  <c r="M77" i="8"/>
  <c r="U77" i="8"/>
  <c r="U172" i="8"/>
  <c r="J172" i="8"/>
  <c r="J167" i="8"/>
  <c r="V172" i="8"/>
  <c r="T199" i="8"/>
  <c r="AL202" i="8"/>
  <c r="AJ9" i="8"/>
  <c r="C11" i="15"/>
  <c r="AG129" i="8"/>
  <c r="M75" i="8"/>
  <c r="C94" i="8"/>
  <c r="AH129" i="8"/>
  <c r="D11" i="15"/>
  <c r="F13" i="15"/>
  <c r="J199" i="8"/>
  <c r="T202" i="8"/>
  <c r="L172" i="8"/>
  <c r="K172" i="8"/>
  <c r="AG130" i="8"/>
  <c r="M129" i="8"/>
  <c r="AH130" i="8"/>
  <c r="AK129" i="8"/>
  <c r="J202" i="8"/>
  <c r="M130" i="8"/>
  <c r="AG199" i="8"/>
  <c r="AH199" i="8"/>
  <c r="AK130" i="8"/>
  <c r="AG202" i="8"/>
  <c r="M199" i="8"/>
  <c r="AH202" i="8"/>
  <c r="M202" i="8"/>
  <c r="AK202" i="8"/>
  <c r="F111" i="8"/>
  <c r="G98" i="8"/>
  <c r="G199" i="8"/>
  <c r="AA202" i="8"/>
  <c r="Z98" i="8"/>
  <c r="F107" i="8"/>
  <c r="L107" i="8"/>
  <c r="H107" i="8"/>
  <c r="L170" i="8"/>
  <c r="K170" i="8"/>
  <c r="I170" i="8"/>
  <c r="H170" i="8"/>
  <c r="V167" i="8"/>
  <c r="R167" i="8"/>
  <c r="R168" i="8"/>
  <c r="E168" i="8"/>
  <c r="V168" i="8"/>
  <c r="R170" i="8"/>
  <c r="U167" i="8"/>
  <c r="S167" i="8"/>
  <c r="I153" i="8"/>
  <c r="H153" i="8"/>
  <c r="AB131" i="8"/>
  <c r="N131" i="8"/>
  <c r="AC131" i="8"/>
  <c r="P53" i="8"/>
  <c r="S64" i="8"/>
  <c r="R64" i="8"/>
  <c r="V64" i="8"/>
  <c r="E64" i="8"/>
  <c r="U64" i="8"/>
  <c r="N9" i="8"/>
  <c r="D53" i="8"/>
  <c r="S53" i="8"/>
  <c r="R53" i="8"/>
  <c r="AC53" i="8"/>
  <c r="AB53" i="8"/>
  <c r="X9" i="8"/>
  <c r="P42" i="8"/>
  <c r="F42" i="8"/>
  <c r="E23" i="8"/>
  <c r="K23" i="8"/>
  <c r="F23" i="8"/>
  <c r="AB23" i="8"/>
  <c r="AC23" i="8"/>
  <c r="AE23" i="8"/>
  <c r="Y21" i="8"/>
  <c r="AF23" i="8"/>
  <c r="L23" i="8"/>
  <c r="H23" i="8"/>
  <c r="R23" i="8"/>
  <c r="V27" i="8"/>
  <c r="S23" i="8"/>
  <c r="R27" i="8"/>
  <c r="E27" i="8"/>
  <c r="U23" i="8"/>
  <c r="V23" i="8"/>
  <c r="S27" i="8"/>
  <c r="I126" i="8"/>
  <c r="L106" i="8"/>
  <c r="K179" i="8"/>
  <c r="AZ167" i="8"/>
  <c r="F105" i="4"/>
  <c r="H183" i="8"/>
  <c r="L179" i="8"/>
  <c r="F179" i="8"/>
  <c r="K183" i="8"/>
  <c r="I183" i="8"/>
  <c r="F183" i="8"/>
  <c r="K158" i="8"/>
  <c r="F157" i="8"/>
  <c r="BE131" i="8"/>
  <c r="K71" i="4"/>
  <c r="BF131" i="8"/>
  <c r="L71" i="4"/>
  <c r="F95" i="4"/>
  <c r="BC131" i="8"/>
  <c r="I71" i="4"/>
  <c r="BB131" i="8"/>
  <c r="H71" i="4"/>
  <c r="I158" i="8"/>
  <c r="BC94" i="8"/>
  <c r="I63" i="4"/>
  <c r="D94" i="8"/>
  <c r="AX75" i="8"/>
  <c r="BB94" i="8"/>
  <c r="H63" i="4"/>
  <c r="AZ75" i="8"/>
  <c r="L77" i="8"/>
  <c r="AW75" i="8"/>
  <c r="F53" i="4"/>
  <c r="F80" i="8"/>
  <c r="BB75" i="8"/>
  <c r="H11" i="16"/>
  <c r="BC75" i="8"/>
  <c r="I11" i="16"/>
  <c r="D50" i="4"/>
  <c r="BB77" i="8"/>
  <c r="H50" i="4"/>
  <c r="F36" i="4"/>
  <c r="F54" i="8"/>
  <c r="AZ9" i="8"/>
  <c r="F53" i="8"/>
  <c r="L54" i="8"/>
  <c r="E10" i="4"/>
  <c r="BF9" i="8"/>
  <c r="L10" i="4"/>
  <c r="I54" i="8"/>
  <c r="AY129" i="8"/>
  <c r="BE129" i="8"/>
  <c r="K69" i="4"/>
  <c r="AZ129" i="8"/>
  <c r="F69" i="4"/>
  <c r="I3" i="27"/>
  <c r="AV9" i="8"/>
  <c r="K47" i="8"/>
  <c r="AS9" i="8"/>
  <c r="AQ129" i="8"/>
  <c r="L47" i="8"/>
  <c r="P98" i="8"/>
  <c r="F98" i="8"/>
  <c r="Q202" i="8"/>
  <c r="L168" i="8"/>
  <c r="H168" i="8"/>
  <c r="K168" i="8"/>
  <c r="I168" i="8"/>
  <c r="E167" i="8"/>
  <c r="R131" i="8"/>
  <c r="S131" i="8"/>
  <c r="I131" i="8"/>
  <c r="H131" i="8"/>
  <c r="H64" i="8"/>
  <c r="K64" i="8"/>
  <c r="L64" i="8"/>
  <c r="I64" i="8"/>
  <c r="X129" i="8"/>
  <c r="H53" i="8"/>
  <c r="Y10" i="8"/>
  <c r="AF21" i="8"/>
  <c r="AE21" i="8"/>
  <c r="AB21" i="8"/>
  <c r="AC21" i="8"/>
  <c r="O21" i="8"/>
  <c r="Z21" i="8"/>
  <c r="I23" i="8"/>
  <c r="I27" i="8"/>
  <c r="H27" i="8"/>
  <c r="L27" i="8"/>
  <c r="K27" i="8"/>
  <c r="L167" i="8"/>
  <c r="K167" i="8"/>
  <c r="F167" i="8"/>
  <c r="F131" i="8"/>
  <c r="F11" i="16"/>
  <c r="AY130" i="8"/>
  <c r="AY199" i="8"/>
  <c r="C11" i="16"/>
  <c r="AW129" i="8"/>
  <c r="C75" i="8"/>
  <c r="F77" i="8"/>
  <c r="E69" i="4"/>
  <c r="BF129" i="8"/>
  <c r="L69" i="4"/>
  <c r="F10" i="4"/>
  <c r="H3" i="27"/>
  <c r="BE130" i="8"/>
  <c r="K70" i="4"/>
  <c r="E70" i="4"/>
  <c r="AU129" i="8"/>
  <c r="G3" i="27"/>
  <c r="AV129" i="8"/>
  <c r="AQ130" i="8"/>
  <c r="G202" i="8"/>
  <c r="X130" i="8"/>
  <c r="AE10" i="8"/>
  <c r="E21" i="8"/>
  <c r="S21" i="8"/>
  <c r="R21" i="8"/>
  <c r="V21" i="8"/>
  <c r="U21" i="8"/>
  <c r="AC10" i="8"/>
  <c r="O10" i="8"/>
  <c r="Z10" i="8"/>
  <c r="AF10" i="8"/>
  <c r="Y9" i="8"/>
  <c r="F21" i="8"/>
  <c r="P21" i="8"/>
  <c r="AB10" i="8"/>
  <c r="BF130" i="8"/>
  <c r="L70" i="4"/>
  <c r="AZ130" i="8"/>
  <c r="F70" i="4"/>
  <c r="C69" i="4"/>
  <c r="C129" i="8"/>
  <c r="AW130" i="8"/>
  <c r="BF199" i="8"/>
  <c r="L135" i="4"/>
  <c r="BE199" i="8"/>
  <c r="K135" i="4"/>
  <c r="E135" i="4"/>
  <c r="AZ199" i="8"/>
  <c r="F135" i="4"/>
  <c r="I9" i="27"/>
  <c r="AY202" i="8"/>
  <c r="AQ199" i="8"/>
  <c r="AU130" i="8"/>
  <c r="AV130" i="8"/>
  <c r="X199" i="8"/>
  <c r="H21" i="8"/>
  <c r="I21" i="8"/>
  <c r="K21" i="8"/>
  <c r="L21" i="8"/>
  <c r="AB9" i="8"/>
  <c r="AF9" i="8"/>
  <c r="Z9" i="8"/>
  <c r="AC9" i="8"/>
  <c r="Y129" i="8"/>
  <c r="O9" i="8"/>
  <c r="R10" i="8"/>
  <c r="V10" i="8"/>
  <c r="E10" i="8"/>
  <c r="U10" i="8"/>
  <c r="S10" i="8"/>
  <c r="P10" i="8"/>
  <c r="F10" i="8"/>
  <c r="AE9" i="8"/>
  <c r="C70" i="4"/>
  <c r="AW199" i="8"/>
  <c r="C130" i="8"/>
  <c r="BE202" i="8"/>
  <c r="K138" i="4"/>
  <c r="AZ202" i="8"/>
  <c r="F138" i="4"/>
  <c r="E138" i="4"/>
  <c r="BF202" i="8"/>
  <c r="L138" i="4"/>
  <c r="H9" i="27"/>
  <c r="I7" i="27"/>
  <c r="G9" i="27"/>
  <c r="AQ202" i="8"/>
  <c r="AU199" i="8"/>
  <c r="AV199" i="8"/>
  <c r="X202" i="8"/>
  <c r="AB129" i="8"/>
  <c r="AE129" i="8"/>
  <c r="Z129" i="8"/>
  <c r="Y130" i="8"/>
  <c r="AC129" i="8"/>
  <c r="AF129" i="8"/>
  <c r="K10" i="8"/>
  <c r="I10" i="8"/>
  <c r="H10" i="8"/>
  <c r="L10" i="8"/>
  <c r="P9" i="8"/>
  <c r="V9" i="8"/>
  <c r="S9" i="8"/>
  <c r="R9" i="8"/>
  <c r="U9" i="8"/>
  <c r="E9" i="8"/>
  <c r="F9" i="8"/>
  <c r="C199" i="8"/>
  <c r="AW202" i="8"/>
  <c r="C135" i="4"/>
  <c r="H7" i="27"/>
  <c r="I14" i="27"/>
  <c r="H14" i="27"/>
  <c r="AV202" i="8"/>
  <c r="AU202" i="8"/>
  <c r="G7" i="27"/>
  <c r="G14" i="27" s="1"/>
  <c r="G6" i="27" s="1"/>
  <c r="G5" i="27" s="1"/>
  <c r="G4" i="27" s="1"/>
  <c r="AB130" i="8"/>
  <c r="AF130" i="8"/>
  <c r="Y199" i="8"/>
  <c r="AE130" i="8"/>
  <c r="Z130" i="8"/>
  <c r="AC130" i="8"/>
  <c r="K9" i="8"/>
  <c r="L9" i="8"/>
  <c r="D3" i="27"/>
  <c r="C138" i="4"/>
  <c r="C202" i="8"/>
  <c r="I6" i="27"/>
  <c r="Z199" i="8"/>
  <c r="AB199" i="8"/>
  <c r="Y202" i="8"/>
  <c r="AC199" i="8"/>
  <c r="AE199" i="8"/>
  <c r="AF199" i="8"/>
  <c r="I5" i="27"/>
  <c r="I4" i="27"/>
  <c r="H6" i="27"/>
  <c r="H5" i="27"/>
  <c r="H4" i="27"/>
  <c r="AF202" i="8"/>
  <c r="AC202" i="8"/>
  <c r="AE202" i="8"/>
  <c r="AB202" i="8"/>
  <c r="Z202" i="8"/>
  <c r="H181" i="8"/>
  <c r="I185" i="8"/>
  <c r="H185" i="8"/>
  <c r="H186" i="8"/>
  <c r="BB185" i="8"/>
  <c r="H121" i="4"/>
  <c r="D121" i="4"/>
  <c r="BC113" i="8"/>
  <c r="I18" i="16"/>
  <c r="H113" i="8"/>
  <c r="BB113" i="8"/>
  <c r="H18" i="16"/>
  <c r="AX106" i="8"/>
  <c r="D106" i="8"/>
  <c r="H88" i="8"/>
  <c r="D11" i="16"/>
  <c r="H69" i="8"/>
  <c r="I69" i="8"/>
  <c r="BC69" i="8"/>
  <c r="I47" i="4"/>
  <c r="AX68" i="8"/>
  <c r="BB69" i="8"/>
  <c r="H47" i="4"/>
  <c r="AN106" i="8"/>
  <c r="AK106" i="8"/>
  <c r="AM106" i="8"/>
  <c r="L95" i="8"/>
  <c r="I95" i="8"/>
  <c r="K95" i="8"/>
  <c r="H95" i="8"/>
  <c r="AN94" i="8"/>
  <c r="AI75" i="8"/>
  <c r="P94" i="8"/>
  <c r="F94" i="8"/>
  <c r="O94" i="8"/>
  <c r="AK94" i="8"/>
  <c r="AJ94" i="8"/>
  <c r="L53" i="8"/>
  <c r="I53" i="8"/>
  <c r="P115" i="8"/>
  <c r="Z106" i="8"/>
  <c r="D48" i="4"/>
  <c r="BB106" i="8"/>
  <c r="H48" i="4"/>
  <c r="BC106" i="8"/>
  <c r="I48" i="4"/>
  <c r="I106" i="8"/>
  <c r="H106" i="8"/>
  <c r="AX9" i="8"/>
  <c r="D68" i="8"/>
  <c r="BB68" i="8"/>
  <c r="H46" i="4"/>
  <c r="BC68" i="8"/>
  <c r="I46" i="4"/>
  <c r="D46" i="4"/>
  <c r="AN75" i="8"/>
  <c r="AM75" i="8"/>
  <c r="P75" i="8"/>
  <c r="O75" i="8"/>
  <c r="AJ75" i="8"/>
  <c r="E11" i="15"/>
  <c r="AI129" i="8"/>
  <c r="AK75" i="8"/>
  <c r="G23" i="15"/>
  <c r="F23" i="15"/>
  <c r="V94" i="8"/>
  <c r="E94" i="8"/>
  <c r="R94" i="8"/>
  <c r="U94" i="8"/>
  <c r="S94" i="8"/>
  <c r="P106" i="8"/>
  <c r="F115" i="8"/>
  <c r="H68" i="8"/>
  <c r="I68" i="8"/>
  <c r="AX129" i="8"/>
  <c r="BB9" i="8"/>
  <c r="H10" i="4"/>
  <c r="D10" i="4"/>
  <c r="D9" i="8"/>
  <c r="BC9" i="8"/>
  <c r="I10" i="4"/>
  <c r="I94" i="8"/>
  <c r="H94" i="8"/>
  <c r="K94" i="8"/>
  <c r="L94" i="8"/>
  <c r="F11" i="15"/>
  <c r="G11" i="15"/>
  <c r="V75" i="8"/>
  <c r="E75" i="8"/>
  <c r="U75" i="8"/>
  <c r="AN129" i="8"/>
  <c r="AM129" i="8"/>
  <c r="F3" i="27"/>
  <c r="F129" i="8"/>
  <c r="AJ129" i="8"/>
  <c r="AI130" i="8"/>
  <c r="O129" i="8"/>
  <c r="P129" i="8"/>
  <c r="F75" i="8"/>
  <c r="F106" i="8"/>
  <c r="D69" i="4"/>
  <c r="BC129" i="8"/>
  <c r="I69" i="4"/>
  <c r="AX130" i="8"/>
  <c r="BB129" i="8"/>
  <c r="H69" i="4"/>
  <c r="H9" i="8"/>
  <c r="I9" i="8"/>
  <c r="U129" i="8"/>
  <c r="V129" i="8"/>
  <c r="E129" i="8"/>
  <c r="AI199" i="8"/>
  <c r="F130" i="8"/>
  <c r="AJ130" i="8"/>
  <c r="AN130" i="8"/>
  <c r="O130" i="8"/>
  <c r="AM130" i="8"/>
  <c r="P130" i="8"/>
  <c r="L75" i="8"/>
  <c r="K75" i="8"/>
  <c r="D70" i="4"/>
  <c r="BC130" i="8"/>
  <c r="I70" i="4"/>
  <c r="BB130" i="8"/>
  <c r="H70" i="4"/>
  <c r="U130" i="8"/>
  <c r="E130" i="8"/>
  <c r="V130" i="8"/>
  <c r="AI202" i="8"/>
  <c r="AK199" i="8"/>
  <c r="O199" i="8"/>
  <c r="AM199" i="8"/>
  <c r="F9" i="27"/>
  <c r="F7" i="27" s="1"/>
  <c r="AJ199" i="8"/>
  <c r="P199" i="8"/>
  <c r="AN199" i="8"/>
  <c r="F199" i="8"/>
  <c r="K129" i="8"/>
  <c r="L129" i="8"/>
  <c r="K130" i="8"/>
  <c r="L130" i="8"/>
  <c r="U199" i="8"/>
  <c r="E199" i="8"/>
  <c r="V199" i="8"/>
  <c r="AM202" i="8"/>
  <c r="P202" i="8"/>
  <c r="AN202" i="8"/>
  <c r="AJ202" i="8"/>
  <c r="O202" i="8"/>
  <c r="F202" i="8"/>
  <c r="K199" i="8"/>
  <c r="L199" i="8"/>
  <c r="V202" i="8"/>
  <c r="U202" i="8"/>
  <c r="E202" i="8"/>
  <c r="K202" i="8"/>
  <c r="L202" i="8"/>
  <c r="BB179" i="8"/>
  <c r="H115" i="4"/>
  <c r="AX167" i="8"/>
  <c r="D179" i="8"/>
  <c r="BC179" i="8"/>
  <c r="I115" i="4"/>
  <c r="H179" i="8"/>
  <c r="I179" i="8"/>
  <c r="D105" i="4"/>
  <c r="BC167" i="8"/>
  <c r="I105" i="4"/>
  <c r="BB167" i="8"/>
  <c r="H105" i="4"/>
  <c r="AX199" i="8"/>
  <c r="H167" i="8"/>
  <c r="I167" i="8"/>
  <c r="BB199" i="8"/>
  <c r="H135" i="4"/>
  <c r="AX202" i="8"/>
  <c r="D135" i="4"/>
  <c r="BC199" i="8"/>
  <c r="I135" i="4"/>
  <c r="D138" i="4"/>
  <c r="BC202" i="8"/>
  <c r="I138" i="4"/>
  <c r="BB202" i="8"/>
  <c r="H138" i="4"/>
  <c r="N75" i="8"/>
  <c r="N77" i="8"/>
  <c r="AR75" i="8"/>
  <c r="AS75" i="8"/>
  <c r="AS77" i="8"/>
  <c r="D13" i="17"/>
  <c r="D11" i="17"/>
  <c r="AP129" i="8"/>
  <c r="G15" i="17"/>
  <c r="AR77" i="8"/>
  <c r="S75" i="8"/>
  <c r="AR129" i="8"/>
  <c r="D75" i="8"/>
  <c r="R78" i="8"/>
  <c r="S78" i="8"/>
  <c r="D78" i="8"/>
  <c r="AP130" i="8"/>
  <c r="G11" i="17"/>
  <c r="G13" i="17"/>
  <c r="F11" i="17"/>
  <c r="S77" i="8"/>
  <c r="R77" i="8"/>
  <c r="AS129" i="8"/>
  <c r="N129" i="8"/>
  <c r="R75" i="8"/>
  <c r="N130" i="8"/>
  <c r="AR130" i="8"/>
  <c r="AP199" i="8"/>
  <c r="AS130" i="8"/>
  <c r="F13" i="17"/>
  <c r="H78" i="8"/>
  <c r="I78" i="8"/>
  <c r="D77" i="8"/>
  <c r="I75" i="8"/>
  <c r="H75" i="8"/>
  <c r="R129" i="8"/>
  <c r="S129" i="8"/>
  <c r="D129" i="8"/>
  <c r="AS199" i="8"/>
  <c r="N199" i="8"/>
  <c r="AP202" i="8"/>
  <c r="AR199" i="8"/>
  <c r="H77" i="8"/>
  <c r="I77" i="8"/>
  <c r="S130" i="8"/>
  <c r="R130" i="8"/>
  <c r="D130" i="8"/>
  <c r="I129" i="8"/>
  <c r="H129" i="8"/>
  <c r="H130" i="8"/>
  <c r="I130" i="8"/>
  <c r="S199" i="8"/>
  <c r="R199" i="8"/>
  <c r="D199" i="8"/>
  <c r="AS202" i="8"/>
  <c r="N202" i="8"/>
  <c r="AR202" i="8"/>
  <c r="I199" i="8"/>
  <c r="H199" i="8"/>
  <c r="R202" i="8"/>
  <c r="S202" i="8"/>
  <c r="D202" i="8"/>
  <c r="I202" i="8"/>
  <c r="H202" i="8"/>
  <c r="D17" i="27" l="1"/>
  <c r="C3" i="27"/>
  <c r="C18" i="27"/>
  <c r="B18" i="27" s="1"/>
  <c r="C19" i="27"/>
  <c r="B19" i="27" s="1"/>
  <c r="B7" i="27"/>
  <c r="F14" i="27"/>
  <c r="F6" i="27" s="1"/>
  <c r="F5" i="27" s="1"/>
  <c r="F4" i="27" s="1"/>
  <c r="B9" i="27"/>
  <c r="B15" i="27"/>
  <c r="E17" i="27"/>
  <c r="E14" i="27" s="1"/>
  <c r="E6" i="27" s="1"/>
  <c r="E5" i="27" s="1"/>
  <c r="E4" i="27" s="1"/>
  <c r="B3" i="27"/>
  <c r="D14" i="27"/>
  <c r="C17" i="27" l="1"/>
  <c r="B17" i="27" s="1"/>
  <c r="C14" i="27"/>
  <c r="B14" i="27" s="1"/>
  <c r="D6" i="27"/>
  <c r="D5" i="27" l="1"/>
  <c r="D4" i="27" s="1"/>
  <c r="C6" i="27"/>
  <c r="B6" i="27" l="1"/>
  <c r="B5" i="27" s="1"/>
  <c r="B4" i="27" s="1"/>
  <c r="C5" i="27"/>
  <c r="C4" i="27" s="1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D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D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<sst xmlns="http://schemas.openxmlformats.org/spreadsheetml/2006/main" count="851" uniqueCount="375">
  <si>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</si>
  <si>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</si>
  <si>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</si>
  <si>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</si>
  <si>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</si>
  <si>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</si>
  <si>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</si>
  <si>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</si>
  <si>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</si>
  <si>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</si>
  <si>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</si>
  <si>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</si>
  <si>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</si>
  <si>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</si>
  <si>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</si>
  <si>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</si>
  <si>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</si>
  <si>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</si>
  <si>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</si>
  <si>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</si>
  <si>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</si>
  <si>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</si>
  <si>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</si>
  <si>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</si>
  <si>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</si>
  <si>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</si>
  <si>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</si>
  <si>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</si>
  <si>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</si>
  <si>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</si>
  <si>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</si>
  <si>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</si>
  <si>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</si>
  <si>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</si>
  <si>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</si>
  <si>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</si>
  <si>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</si>
  <si>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</si>
  <si>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</si>
  <si>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</si>
  <si>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</si>
  <si>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</si>
  <si>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</si>
  <si>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</si>
  <si>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</si>
  <si>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</si>
  <si>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</si>
  <si>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</si>
  <si>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</si>
  <si>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</si>
  <si>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</si>
  <si>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</si>
  <si>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</si>
  <si>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</si>
  <si>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</si>
  <si>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</si>
  <si>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</si>
  <si>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</si>
  <si>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</si>
  <si>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</si>
  <si>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</si>
  <si>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</si>
  <si>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</si>
  <si>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</si>
  <si>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</si>
  <si>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</si>
  <si>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</si>
  <si>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</si>
  <si>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</si>
  <si>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</si>
  <si>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</si>
  <si>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</si>
  <si>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</si>
  <si>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</si>
  <si>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</si>
  <si>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</si>
  <si>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</si>
  <si>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</si>
  <si>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</si>
  <si>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</si>
  <si>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</si>
  <si>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</si>
  <si>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</si>
  <si>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</si>
  <si>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</si>
  <si>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</si>
  <si>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</si>
  <si>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</si>
  <si>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</si>
  <si>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</si>
  <si>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</si>
  <si>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</si>
  <si>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</si>
  <si>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</si>
  <si>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</si>
  <si>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</si>
  <si>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</si>
  <si>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</si>
  <si>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</si>
  <si>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</si>
  <si>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</si>
  <si>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</si>
  <si>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</si>
  <si>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</si>
  <si>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</si>
  <si>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</si>
  <si>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</si>
  <si>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</si>
  <si>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</si>
  <si>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</si>
  <si>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</si>
  <si>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</si>
  <si>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</si>
  <si>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</si>
  <si>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</si>
  <si>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</si>
  <si>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</si>
  <si>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</si>
  <si>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</si>
  <si>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</si>
  <si>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</si>
  <si>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</si>
  <si>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</si>
  <si>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</si>
  <si>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</si>
  <si>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</si>
  <si>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</si>
  <si>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</si>
  <si>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</si>
  <si>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</si>
  <si>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</si>
  <si>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</si>
  <si>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</si>
  <si>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</si>
  <si>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</si>
  <si>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</si>
  <si>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</si>
  <si>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</si>
  <si>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</si>
  <si>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</si>
  <si>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</si>
  <si>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</si>
  <si>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</si>
  <si>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</si>
  <si>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</si>
  <si>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</si>
  <si>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</si>
  <si>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</si>
  <si>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</si>
  <si>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</si>
  <si>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</si>
  <si>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</si>
  <si>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</si>
  <si>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</si>
  <si>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</si>
  <si>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</si>
  <si>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</si>
  <si>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</si>
  <si>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</si>
  <si>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</si>
  <si>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</si>
  <si>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</si>
  <si>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</si>
  <si>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</si>
  <si>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</si>
  <si>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</si>
  <si>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</si>
  <si>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</si>
  <si>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</si>
  <si>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</si>
  <si>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</si>
  <si>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</si>
  <si>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</si>
  <si>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</si>
  <si>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</si>
  <si>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</si>
  <si>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</si>
  <si>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</si>
  <si>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</si>
  <si>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</si>
  <si>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</si>
  <si>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</si>
  <si>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</si>
  <si>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</si>
  <si>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</si>
  <si>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</si>
  <si>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</si>
  <si>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</si>
  <si>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</si>
  <si>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</si>
  <si>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</si>
  <si>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</si>
  <si>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</si>
  <si>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</si>
  <si>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</si>
  <si>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</si>
  <si>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</si>
  <si>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</si>
  <si>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</si>
  <si>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</si>
  <si>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</si>
  <si>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</si>
  <si>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</si>
  <si>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</si>
  <si>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</si>
  <si>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</si>
  <si>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</si>
  <si>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</si>
  <si>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</si>
  <si>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</si>
  <si>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</si>
  <si>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</si>
  <si>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</si>
  <si>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</si>
  <si>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</si>
  <si>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</si>
  <si>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</si>
  <si>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</si>
  <si>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</si>
  <si>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</si>
  <si>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</si>
  <si>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</si>
  <si>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</si>
  <si>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</si>
  <si>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</si>
  <si>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</si>
  <si>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</si>
  <si>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</si>
  <si>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</si>
  <si>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</si>
  <si>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</si>
  <si>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</si>
  <si>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</si>
  <si>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</si>
  <si>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</si>
  <si>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</si>
  <si>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</si>
  <si>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</si>
  <si>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</si>
  <si>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</si>
  <si>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</si>
  <si>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</si>
  <si>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</si>
  <si>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</si>
  <si>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</si>
  <si>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</si>
  <si>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</si>
  <si>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</si>
  <si>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</si>
  <si>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</si>
  <si>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</si>
  <si>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</si>
  <si>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</si>
  <si>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</si>
  <si>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</si>
  <si>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</si>
  <si>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</si>
  <si>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</si>
  <si>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</si>
  <si>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</si>
  <si>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</si>
  <si>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</si>
  <si>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</si>
  <si>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</si>
  <si>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</si>
  <si>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</si>
  <si>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</si>
  <si>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</si>
  <si>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</si>
  <si>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</si>
  <si>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</si>
  <si>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</si>
  <si>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</si>
  <si>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</si>
  <si>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</si>
  <si>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</si>
  <si>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</si>
  <si>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32+34+35+36+37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</si>
  <si>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</si>
  <si>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</si>
  <si>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</si>
  <si>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</si>
  <si>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</si>
  <si>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</si>
  <si>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</si>
  <si>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</si>
  <si>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</si>
  <si>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</si>
  <si>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</si>
  <si>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</si>
  <si>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</si>
  <si>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</si>
  <si>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</si>
  <si>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</si>
  <si>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</si>
  <si>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</si>
  <si>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</si>
  <si>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</si>
  <si>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</si>
  <si>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</si>
  <si>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</si>
  <si>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</si>
  <si>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</si>
  <si>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</si>
  <si>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</si>
  <si>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</si>
  <si>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</si>
  <si>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</si>
  <si>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</si>
  <si>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</si>
  <si>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</si>
  <si>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</si>
  <si>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</si>
  <si>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</si>
  <si>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</si>
  <si>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</si>
  <si>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</si>
  <si>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</si>
  <si>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</si>
  <si>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</si>
  <si>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</si>
  <si>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</si>
  <si>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</si>
  <si>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</si>
  <si>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</si>
  <si>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</si>
  <si>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</si>
  <si>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</si>
  <si>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</si>
  <si>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</si>
  <si>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</si>
  <si>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</si>
  <si>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</si>
  <si>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</si>
  <si>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</si>
  <si>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</si>
  <si>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</si>
  <si>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</si>
  <si>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</si>
  <si>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</si>
  <si>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</si>
  <si>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</si>
  <si>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</si>
  <si>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</si>
  <si>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</si>
  <si>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</si>
  <si>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</si>
  <si>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</si>
  <si>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</si>
  <si>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</si>
  <si>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</si>
  <si>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</si>
  <si>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</si>
  <si>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</si>
  <si>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</si>
  <si>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</si>
  <si>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</si>
  <si>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</si>
  <si>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</si>
  <si>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</si>
  <si>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</si>
  <si>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</si>
  <si>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</si>
  <si>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</si>
  <si>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</si>
  <si>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</si>
  <si>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</si>
  <si>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</si>
  <si>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Tabelul nr.7</t>
  </si>
  <si>
    <t>34+35+    36+37</t>
  </si>
  <si>
    <t xml:space="preserve">Impozite pe proprietate </t>
  </si>
  <si>
    <t>Executat în perioada de gestiune 2019</t>
  </si>
  <si>
    <t>Executat în perioada de gestiune 2020 faţă de perioada de gestiune 2019</t>
  </si>
  <si>
    <t>bugetelor locale în anul 2020</t>
  </si>
  <si>
    <t>la situația din 31 decembrie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</si>
</sst>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4" fillId="0" borderId="0" applyFont="0" applyFill="0" applyBorder="0" applyAlignment="0" applyProtection="0"/>
  </cellStyleXfs>
  <cellXfs count="1068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66" fillId="0" borderId="0" xfId="0" applyFont="1"/>
    <xf numFmtId="0" fontId="67" fillId="0" borderId="0" xfId="0" applyFont="1"/>
    <xf numFmtId="204" fontId="68" fillId="0" borderId="1" xfId="0" applyNumberFormat="1" applyFont="1" applyBorder="1" applyAlignment="1">
      <alignment horizontal="right" vertical="center"/>
    </xf>
    <xf numFmtId="204" fontId="66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68" fillId="0" borderId="1" xfId="0" applyNumberFormat="1" applyFont="1" applyBorder="1" applyAlignment="1">
      <alignment horizontal="right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0" fontId="71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2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3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72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66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204" fontId="76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204" fontId="70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6" fillId="0" borderId="1" xfId="0" applyFont="1" applyFill="1" applyBorder="1" applyAlignment="1">
      <alignment horizontal="left" vertical="center" wrapText="1"/>
    </xf>
    <xf numFmtId="204" fontId="75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68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 indent="2"/>
    </xf>
    <xf numFmtId="0" fontId="76" fillId="0" borderId="1" xfId="0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77" fillId="0" borderId="1" xfId="0" applyNumberFormat="1" applyFont="1" applyFill="1" applyBorder="1" applyAlignment="1">
      <alignment horizontal="right" vertical="center" wrapText="1"/>
    </xf>
    <xf numFmtId="204" fontId="78" fillId="0" borderId="1" xfId="1" applyNumberFormat="1" applyFont="1" applyFill="1" applyBorder="1" applyAlignment="1">
      <alignment horizontal="right" vertical="center"/>
    </xf>
    <xf numFmtId="204" fontId="79" fillId="0" borderId="1" xfId="1" applyNumberFormat="1" applyFont="1" applyFill="1" applyBorder="1" applyAlignment="1">
      <alignment horizontal="right" vertical="center" wrapText="1"/>
    </xf>
    <xf numFmtId="204" fontId="78" fillId="0" borderId="1" xfId="1" applyNumberFormat="1" applyFont="1" applyFill="1" applyBorder="1" applyAlignment="1">
      <alignment horizontal="right" vertical="center" wrapText="1"/>
    </xf>
    <xf numFmtId="204" fontId="80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5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0" fillId="6" borderId="31" xfId="1" applyNumberFormat="1" applyFont="1" applyFill="1" applyBorder="1" applyAlignment="1">
      <alignment horizontal="right" vertical="center"/>
    </xf>
    <xf numFmtId="204" fontId="30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1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8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6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9" fillId="10" borderId="30" xfId="1" applyNumberFormat="1" applyFont="1" applyFill="1" applyBorder="1" applyAlignment="1">
      <alignment horizontal="right" vertical="center"/>
    </xf>
    <xf numFmtId="204" fontId="32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2" fillId="0" borderId="30" xfId="0" applyNumberFormat="1" applyFont="1" applyFill="1" applyBorder="1" applyAlignment="1">
      <alignment horizontal="right" vertical="center" wrapText="1"/>
    </xf>
    <xf numFmtId="204" fontId="72" fillId="0" borderId="30" xfId="0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1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2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49" fontId="7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69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83" fillId="0" borderId="1" xfId="0" applyFont="1" applyBorder="1" applyAlignment="1">
      <alignment horizontal="center" vertical="center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6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2" fillId="7" borderId="30" xfId="0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204" fontId="84" fillId="0" borderId="1" xfId="1" applyNumberFormat="1" applyFont="1" applyFill="1" applyBorder="1" applyAlignment="1">
      <alignment horizontal="right" vertical="center" wrapText="1"/>
    </xf>
    <xf numFmtId="204" fontId="84" fillId="0" borderId="30" xfId="1" applyNumberFormat="1" applyFont="1" applyFill="1" applyBorder="1" applyAlignment="1">
      <alignment horizontal="right" vertical="center" wrapText="1"/>
    </xf>
    <xf numFmtId="204" fontId="84" fillId="0" borderId="31" xfId="1" applyNumberFormat="1" applyFont="1" applyFill="1" applyBorder="1" applyAlignment="1">
      <alignment horizontal="right" vertical="center"/>
    </xf>
    <xf numFmtId="204" fontId="84" fillId="0" borderId="1" xfId="1" applyNumberFormat="1" applyFont="1" applyFill="1" applyBorder="1" applyAlignment="1">
      <alignment horizontal="right" vertical="center"/>
    </xf>
    <xf numFmtId="204" fontId="84" fillId="0" borderId="1" xfId="1" applyNumberFormat="1" applyFont="1" applyFill="1" applyBorder="1" applyAlignment="1">
      <alignment vertical="center" wrapText="1"/>
    </xf>
    <xf numFmtId="204" fontId="84" fillId="0" borderId="30" xfId="1" applyNumberFormat="1" applyFont="1" applyFill="1" applyBorder="1" applyAlignment="1">
      <alignment horizontal="right" vertical="center"/>
    </xf>
    <xf numFmtId="0" fontId="84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66" fillId="0" borderId="1" xfId="0" applyNumberFormat="1" applyFont="1" applyBorder="1" applyAlignment="1">
      <alignment horizontal="right" vertical="center"/>
    </xf>
    <xf numFmtId="206" fontId="70" fillId="0" borderId="1" xfId="0" applyNumberFormat="1" applyFont="1" applyBorder="1" applyAlignment="1">
      <alignment horizontal="right" vertical="center"/>
    </xf>
    <xf numFmtId="206" fontId="75" fillId="8" borderId="1" xfId="0" applyNumberFormat="1" applyFont="1" applyFill="1" applyBorder="1" applyAlignment="1">
      <alignment horizontal="right" vertical="center"/>
    </xf>
    <xf numFmtId="206" fontId="85" fillId="0" borderId="1" xfId="0" applyNumberFormat="1" applyFont="1" applyBorder="1" applyAlignment="1">
      <alignment horizontal="right" vertical="center"/>
    </xf>
    <xf numFmtId="206" fontId="68" fillId="7" borderId="1" xfId="0" applyNumberFormat="1" applyFont="1" applyFill="1" applyBorder="1" applyAlignment="1">
      <alignment horizontal="right" vertical="center"/>
    </xf>
    <xf numFmtId="206" fontId="75" fillId="0" borderId="1" xfId="0" applyNumberFormat="1" applyFont="1" applyBorder="1" applyAlignment="1">
      <alignment horizontal="right" vertical="center"/>
    </xf>
    <xf numFmtId="206" fontId="85" fillId="0" borderId="1" xfId="0" applyNumberFormat="1" applyFont="1" applyFill="1" applyBorder="1" applyAlignment="1">
      <alignment horizontal="right" vertical="center"/>
    </xf>
    <xf numFmtId="206" fontId="66" fillId="0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75" fillId="0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6" fillId="0" borderId="1" xfId="1" applyNumberFormat="1" applyFont="1" applyFill="1" applyBorder="1" applyAlignment="1">
      <alignment horizontal="right" vertical="center" wrapText="1"/>
    </xf>
    <xf numFmtId="206" fontId="66" fillId="0" borderId="1" xfId="0" applyNumberFormat="1" applyFont="1" applyFill="1" applyBorder="1" applyAlignment="1">
      <alignment horizontal="right" vertical="center" wrapText="1"/>
    </xf>
    <xf numFmtId="206" fontId="6" fillId="0" borderId="1" xfId="1" applyNumberFormat="1" applyFont="1" applyFill="1" applyBorder="1" applyAlignment="1">
      <alignment horizontal="right" vertical="center"/>
    </xf>
    <xf numFmtId="206" fontId="7" fillId="0" borderId="1" xfId="1" applyNumberFormat="1" applyFont="1" applyFill="1" applyBorder="1" applyAlignment="1">
      <alignment horizontal="right" vertical="center" wrapText="1" indent="2"/>
    </xf>
    <xf numFmtId="206" fontId="76" fillId="0" borderId="1" xfId="0" applyNumberFormat="1" applyFont="1" applyFill="1" applyBorder="1" applyAlignment="1">
      <alignment horizontal="right" vertical="center" wrapText="1"/>
    </xf>
    <xf numFmtId="206" fontId="8" fillId="0" borderId="1" xfId="1" applyNumberFormat="1" applyFont="1" applyFill="1" applyBorder="1" applyAlignment="1">
      <alignment horizontal="right" vertical="center" wrapText="1"/>
    </xf>
    <xf numFmtId="206" fontId="68" fillId="0" borderId="1" xfId="0" applyNumberFormat="1" applyFont="1" applyFill="1" applyBorder="1" applyAlignment="1">
      <alignment horizontal="right" vertical="center" wrapText="1"/>
    </xf>
    <xf numFmtId="20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86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206" fontId="43" fillId="6" borderId="1" xfId="1" applyNumberFormat="1" applyFont="1" applyFill="1" applyBorder="1" applyAlignment="1">
      <alignment horizontal="right" vertical="center" wrapText="1"/>
    </xf>
    <xf numFmtId="206" fontId="45" fillId="11" borderId="1" xfId="1" applyNumberFormat="1" applyFont="1" applyFill="1" applyBorder="1" applyAlignment="1">
      <alignment horizontal="right" vertical="center" wrapText="1"/>
    </xf>
    <xf numFmtId="206" fontId="44" fillId="6" borderId="1" xfId="1" applyNumberFormat="1" applyFont="1" applyFill="1" applyBorder="1" applyAlignment="1">
      <alignment horizontal="right" vertical="center"/>
    </xf>
    <xf numFmtId="206" fontId="44" fillId="12" borderId="1" xfId="1" applyNumberFormat="1" applyFont="1" applyFill="1" applyBorder="1" applyAlignment="1">
      <alignment horizontal="right" vertical="center"/>
    </xf>
    <xf numFmtId="206" fontId="45" fillId="6" borderId="1" xfId="1" applyNumberFormat="1" applyFont="1" applyFill="1" applyBorder="1" applyAlignment="1">
      <alignment horizontal="right" vertical="center" wrapText="1"/>
    </xf>
    <xf numFmtId="206" fontId="46" fillId="6" borderId="1" xfId="1" applyNumberFormat="1" applyFont="1" applyFill="1" applyBorder="1" applyAlignment="1">
      <alignment horizontal="right" vertical="center" wrapText="1"/>
    </xf>
    <xf numFmtId="206" fontId="88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9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206" fontId="41" fillId="0" borderId="1" xfId="0" applyNumberFormat="1" applyFont="1" applyBorder="1" applyAlignment="1">
      <alignment horizontal="right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90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206" fontId="91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66" fillId="0" borderId="1" xfId="0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88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206" fontId="86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66" fillId="9" borderId="1" xfId="0" applyNumberFormat="1" applyFont="1" applyFill="1" applyBorder="1" applyAlignment="1">
      <alignment horizontal="right" vertical="center" wrapText="1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2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2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3" fillId="6" borderId="1" xfId="0" applyNumberFormat="1" applyFont="1" applyFill="1" applyBorder="1" applyAlignment="1">
      <alignment horizontal="right" vertical="center" wrapText="1"/>
    </xf>
    <xf numFmtId="204" fontId="30" fillId="12" borderId="31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30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8" fillId="6" borderId="37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 wrapText="1"/>
    </xf>
    <xf numFmtId="204" fontId="28" fillId="6" borderId="38" xfId="1" applyNumberFormat="1" applyFont="1" applyFill="1" applyBorder="1" applyAlignment="1">
      <alignment horizontal="right" vertical="center" wrapText="1"/>
    </xf>
    <xf numFmtId="204" fontId="28" fillId="6" borderId="32" xfId="1" applyNumberFormat="1" applyFont="1" applyFill="1" applyBorder="1" applyAlignment="1">
      <alignment vertical="center" wrapText="1"/>
    </xf>
    <xf numFmtId="204" fontId="28" fillId="6" borderId="38" xfId="1" applyNumberFormat="1" applyFont="1" applyFill="1" applyBorder="1" applyAlignment="1">
      <alignment horizontal="right" vertical="center"/>
    </xf>
    <xf numFmtId="204" fontId="42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4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69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5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4" fillId="0" borderId="0" xfId="5" applyNumberFormat="1" applyFont="1"/>
    <xf numFmtId="9" fontId="64" fillId="0" borderId="0" xfId="5" applyFont="1"/>
    <xf numFmtId="0" fontId="5" fillId="15" borderId="0" xfId="1" applyFont="1" applyFill="1" applyBorder="1" applyAlignment="1">
      <alignment vertical="center"/>
    </xf>
    <xf numFmtId="204" fontId="30" fillId="6" borderId="39" xfId="1" applyNumberFormat="1" applyFont="1" applyFill="1" applyBorder="1" applyAlignment="1">
      <alignment horizontal="right" vertical="center"/>
    </xf>
    <xf numFmtId="204" fontId="24" fillId="7" borderId="39" xfId="1" applyNumberFormat="1" applyFont="1" applyFill="1" applyBorder="1" applyAlignment="1">
      <alignment horizontal="right" vertical="center"/>
    </xf>
    <xf numFmtId="204" fontId="5" fillId="0" borderId="39" xfId="1" applyNumberFormat="1" applyFont="1" applyFill="1" applyBorder="1" applyAlignment="1">
      <alignment horizontal="right" vertical="center"/>
    </xf>
    <xf numFmtId="204" fontId="16" fillId="0" borderId="39" xfId="1" applyNumberFormat="1" applyFont="1" applyFill="1" applyBorder="1" applyAlignment="1">
      <alignment horizontal="right" vertical="center"/>
    </xf>
    <xf numFmtId="204" fontId="17" fillId="8" borderId="39" xfId="1" applyNumberFormat="1" applyFont="1" applyFill="1" applyBorder="1" applyAlignment="1">
      <alignment horizontal="right" vertical="center"/>
    </xf>
    <xf numFmtId="204" fontId="17" fillId="0" borderId="39" xfId="1" applyNumberFormat="1" applyFont="1" applyFill="1" applyBorder="1" applyAlignment="1">
      <alignment horizontal="right" vertical="center"/>
    </xf>
    <xf numFmtId="204" fontId="8" fillId="7" borderId="39" xfId="1" applyNumberFormat="1" applyFont="1" applyFill="1" applyBorder="1" applyAlignment="1">
      <alignment horizontal="right" vertical="center"/>
    </xf>
    <xf numFmtId="204" fontId="15" fillId="7" borderId="39" xfId="1" applyNumberFormat="1" applyFont="1" applyFill="1" applyBorder="1" applyAlignment="1">
      <alignment horizontal="right" vertical="center"/>
    </xf>
    <xf numFmtId="204" fontId="6" fillId="0" borderId="39" xfId="1" applyNumberFormat="1" applyFont="1" applyFill="1" applyBorder="1" applyAlignment="1">
      <alignment horizontal="right" vertical="center"/>
    </xf>
    <xf numFmtId="204" fontId="15" fillId="0" borderId="39" xfId="1" applyNumberFormat="1" applyFont="1" applyFill="1" applyBorder="1" applyAlignment="1">
      <alignment horizontal="right" vertical="center"/>
    </xf>
    <xf numFmtId="204" fontId="12" fillId="10" borderId="39" xfId="1" applyNumberFormat="1" applyFont="1" applyFill="1" applyBorder="1" applyAlignment="1">
      <alignment horizontal="right" vertical="center"/>
    </xf>
    <xf numFmtId="204" fontId="24" fillId="13" borderId="39" xfId="1" applyNumberFormat="1" applyFont="1" applyFill="1" applyBorder="1" applyAlignment="1">
      <alignment horizontal="right" vertical="center"/>
    </xf>
    <xf numFmtId="204" fontId="12" fillId="0" borderId="39" xfId="1" applyNumberFormat="1" applyFont="1" applyFill="1" applyBorder="1" applyAlignment="1">
      <alignment horizontal="right" vertical="center"/>
    </xf>
    <xf numFmtId="204" fontId="13" fillId="10" borderId="39" xfId="1" applyNumberFormat="1" applyFont="1" applyFill="1" applyBorder="1" applyAlignment="1">
      <alignment horizontal="right" vertical="center"/>
    </xf>
    <xf numFmtId="204" fontId="19" fillId="0" borderId="39" xfId="1" applyNumberFormat="1" applyFont="1" applyFill="1" applyBorder="1" applyAlignment="1">
      <alignment horizontal="right" vertical="center"/>
    </xf>
    <xf numFmtId="204" fontId="84" fillId="0" borderId="39" xfId="1" applyNumberFormat="1" applyFont="1" applyFill="1" applyBorder="1" applyAlignment="1">
      <alignment horizontal="right" vertical="center"/>
    </xf>
    <xf numFmtId="204" fontId="7" fillId="0" borderId="39" xfId="1" applyNumberFormat="1" applyFont="1" applyFill="1" applyBorder="1" applyAlignment="1">
      <alignment horizontal="right"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4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5" fillId="16" borderId="39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4" fontId="15" fillId="16" borderId="39" xfId="1" applyNumberFormat="1" applyFont="1" applyFill="1" applyBorder="1" applyAlignment="1">
      <alignment horizontal="right" vertical="center"/>
    </xf>
    <xf numFmtId="10" fontId="0" fillId="0" borderId="0" xfId="0" applyNumberFormat="1"/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66" fillId="17" borderId="1" xfId="0" applyFont="1" applyFill="1" applyBorder="1" applyAlignment="1">
      <alignment horizontal="left" vertical="center" wrapText="1"/>
    </xf>
    <xf numFmtId="0" fontId="68" fillId="17" borderId="1" xfId="0" applyFont="1" applyFill="1" applyBorder="1" applyAlignment="1">
      <alignment horizontal="left" vertical="center" wrapText="1"/>
    </xf>
    <xf numFmtId="206" fontId="68" fillId="17" borderId="1" xfId="0" applyNumberFormat="1" applyFont="1" applyFill="1" applyBorder="1" applyAlignment="1">
      <alignment horizontal="right" vertical="center" wrapText="1"/>
    </xf>
    <xf numFmtId="206" fontId="66" fillId="17" borderId="1" xfId="0" applyNumberFormat="1" applyFont="1" applyFill="1" applyBorder="1" applyAlignment="1">
      <alignment horizontal="right" vertical="center" wrapText="1"/>
    </xf>
    <xf numFmtId="204" fontId="23" fillId="6" borderId="5" xfId="1" applyNumberFormat="1" applyFont="1" applyFill="1" applyBorder="1" applyAlignment="1">
      <alignment horizontal="right" vertical="center"/>
    </xf>
    <xf numFmtId="204" fontId="30" fillId="6" borderId="8" xfId="1" applyNumberFormat="1" applyFont="1" applyFill="1" applyBorder="1" applyAlignment="1">
      <alignment horizontal="right" vertical="center"/>
    </xf>
    <xf numFmtId="204" fontId="25" fillId="9" borderId="39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0" xfId="0" applyFill="1" applyBorder="1"/>
    <xf numFmtId="0" fontId="54" fillId="0" borderId="0" xfId="2" applyFont="1" applyFill="1" applyBorder="1" applyAlignment="1">
      <alignment vertical="center"/>
    </xf>
    <xf numFmtId="0" fontId="0" fillId="0" borderId="11" xfId="0" applyFill="1" applyBorder="1"/>
    <xf numFmtId="0" fontId="54" fillId="0" borderId="12" xfId="2" applyFont="1" applyFill="1" applyBorder="1" applyAlignment="1">
      <alignment horizontal="center" vertical="center" wrapText="1"/>
    </xf>
    <xf numFmtId="0" fontId="54" fillId="0" borderId="13" xfId="2" applyFont="1" applyFill="1" applyBorder="1" applyAlignment="1">
      <alignment horizontal="left" vertical="center" wrapText="1"/>
    </xf>
    <xf numFmtId="204" fontId="96" fillId="0" borderId="14" xfId="0" applyNumberFormat="1" applyFont="1" applyFill="1" applyBorder="1"/>
    <xf numFmtId="0" fontId="97" fillId="0" borderId="11" xfId="2" applyFont="1" applyFill="1" applyBorder="1" applyAlignment="1">
      <alignment horizontal="center" vertical="center" wrapText="1"/>
    </xf>
    <xf numFmtId="204" fontId="98" fillId="0" borderId="12" xfId="0" applyNumberFormat="1" applyFont="1" applyFill="1" applyBorder="1"/>
    <xf numFmtId="0" fontId="55" fillId="0" borderId="13" xfId="2" applyFont="1" applyFill="1" applyBorder="1" applyAlignment="1">
      <alignment horizontal="left" vertical="center"/>
    </xf>
    <xf numFmtId="204" fontId="99" fillId="0" borderId="14" xfId="0" applyNumberFormat="1" applyFont="1" applyFill="1" applyBorder="1"/>
    <xf numFmtId="0" fontId="56" fillId="0" borderId="11" xfId="2" applyFont="1" applyFill="1" applyBorder="1" applyAlignment="1">
      <alignment vertical="center"/>
    </xf>
    <xf numFmtId="204" fontId="100" fillId="0" borderId="12" xfId="0" applyNumberFormat="1" applyFont="1" applyFill="1" applyBorder="1"/>
    <xf numFmtId="0" fontId="57" fillId="0" borderId="13" xfId="2" applyFont="1" applyFill="1" applyBorder="1" applyAlignment="1">
      <alignment horizontal="left" vertical="center" indent="1"/>
    </xf>
    <xf numFmtId="204" fontId="65" fillId="0" borderId="14" xfId="0" applyNumberFormat="1" applyFont="1" applyFill="1" applyBorder="1"/>
    <xf numFmtId="0" fontId="58" fillId="0" borderId="15" xfId="2" applyFont="1" applyFill="1" applyBorder="1" applyAlignment="1">
      <alignment horizontal="left" vertical="center"/>
    </xf>
    <xf numFmtId="204" fontId="0" fillId="0" borderId="16" xfId="0" applyNumberFormat="1" applyFill="1" applyBorder="1"/>
    <xf numFmtId="0" fontId="58" fillId="0" borderId="17" xfId="2" applyFont="1" applyFill="1" applyBorder="1" applyAlignment="1">
      <alignment horizontal="left" vertical="center"/>
    </xf>
    <xf numFmtId="204" fontId="0" fillId="0" borderId="18" xfId="0" applyNumberFormat="1" applyFill="1" applyBorder="1"/>
    <xf numFmtId="0" fontId="56" fillId="0" borderId="15" xfId="2" applyFont="1" applyFill="1" applyBorder="1" applyAlignment="1">
      <alignment horizontal="left" vertical="center" indent="1"/>
    </xf>
    <xf numFmtId="204" fontId="100" fillId="0" borderId="16" xfId="0" applyNumberFormat="1" applyFont="1" applyFill="1" applyBorder="1"/>
    <xf numFmtId="0" fontId="59" fillId="0" borderId="17" xfId="2" applyFont="1" applyFill="1" applyBorder="1" applyAlignment="1">
      <alignment horizontal="left" vertical="center" wrapText="1"/>
    </xf>
    <xf numFmtId="0" fontId="56" fillId="0" borderId="13" xfId="2" applyFont="1" applyFill="1" applyBorder="1" applyAlignment="1">
      <alignment vertical="center"/>
    </xf>
    <xf numFmtId="0" fontId="60" fillId="0" borderId="19" xfId="1" applyFont="1" applyFill="1" applyBorder="1" applyAlignment="1">
      <alignment horizontal="left" vertical="center" wrapText="1" indent="1"/>
    </xf>
    <xf numFmtId="204" fontId="0" fillId="0" borderId="20" xfId="0" applyNumberFormat="1" applyFill="1" applyBorder="1"/>
    <xf numFmtId="0" fontId="101" fillId="0" borderId="21" xfId="0" applyFont="1" applyFill="1" applyBorder="1" applyAlignment="1">
      <alignment horizontal="left" vertical="center" wrapText="1" indent="1"/>
    </xf>
    <xf numFmtId="204" fontId="0" fillId="0" borderId="22" xfId="0" applyNumberFormat="1" applyFill="1" applyBorder="1"/>
    <xf numFmtId="204" fontId="5" fillId="8" borderId="39" xfId="1" applyNumberFormat="1" applyFont="1" applyFill="1" applyBorder="1" applyAlignment="1">
      <alignment horizontal="right" vertical="center"/>
    </xf>
    <xf numFmtId="204" fontId="5" fillId="8" borderId="5" xfId="1" applyNumberFormat="1" applyFont="1" applyFill="1" applyBorder="1" applyAlignment="1">
      <alignment horizontal="right" vertical="center"/>
    </xf>
    <xf numFmtId="204" fontId="5" fillId="0" borderId="40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204" fontId="94" fillId="0" borderId="5" xfId="1" applyNumberFormat="1" applyFont="1" applyFill="1" applyBorder="1" applyAlignment="1">
      <alignment horizontal="right" vertical="center"/>
    </xf>
    <xf numFmtId="204" fontId="0" fillId="9" borderId="18" xfId="0" applyNumberFormat="1" applyFill="1" applyBorder="1"/>
    <xf numFmtId="204" fontId="0" fillId="9" borderId="16" xfId="0" applyNumberFormat="1" applyFill="1" applyBorder="1"/>
    <xf numFmtId="204" fontId="65" fillId="9" borderId="14" xfId="0" applyNumberFormat="1" applyFont="1" applyFill="1" applyBorder="1"/>
    <xf numFmtId="204" fontId="25" fillId="6" borderId="23" xfId="1" applyNumberFormat="1" applyFont="1" applyFill="1" applyBorder="1" applyAlignment="1">
      <alignment horizontal="right" vertical="center"/>
    </xf>
    <xf numFmtId="204" fontId="25" fillId="6" borderId="23" xfId="1" applyNumberFormat="1" applyFont="1" applyFill="1" applyBorder="1" applyAlignment="1">
      <alignment horizontal="right" vertical="center" wrapText="1"/>
    </xf>
    <xf numFmtId="204" fontId="25" fillId="6" borderId="41" xfId="1" applyNumberFormat="1" applyFont="1" applyFill="1" applyBorder="1" applyAlignment="1">
      <alignment horizontal="right" vertical="center" wrapText="1"/>
    </xf>
    <xf numFmtId="204" fontId="25" fillId="6" borderId="23" xfId="1" applyNumberFormat="1" applyFont="1" applyFill="1" applyBorder="1" applyAlignment="1">
      <alignment vertical="center" wrapText="1"/>
    </xf>
    <xf numFmtId="204" fontId="25" fillId="6" borderId="41" xfId="1" applyNumberFormat="1" applyFont="1" applyFill="1" applyBorder="1" applyAlignment="1">
      <alignment horizontal="right" vertical="center"/>
    </xf>
    <xf numFmtId="204" fontId="25" fillId="6" borderId="25" xfId="1" applyNumberFormat="1" applyFont="1" applyFill="1" applyBorder="1" applyAlignment="1">
      <alignment horizontal="right" vertical="center"/>
    </xf>
    <xf numFmtId="204" fontId="25" fillId="6" borderId="39" xfId="1" applyNumberFormat="1" applyFont="1" applyFill="1" applyBorder="1" applyAlignment="1">
      <alignment horizontal="right" vertical="center"/>
    </xf>
    <xf numFmtId="204" fontId="28" fillId="6" borderId="42" xfId="1" applyNumberFormat="1" applyFont="1" applyFill="1" applyBorder="1" applyAlignment="1">
      <alignment horizontal="right" vertical="center"/>
    </xf>
    <xf numFmtId="204" fontId="65" fillId="8" borderId="14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2" fillId="0" borderId="7" xfId="1" applyNumberFormat="1" applyFont="1" applyFill="1" applyBorder="1" applyAlignment="1">
      <alignment horizontal="right" vertical="center" wrapText="1"/>
    </xf>
    <xf numFmtId="204" fontId="84" fillId="0" borderId="7" xfId="1" applyNumberFormat="1" applyFont="1" applyFill="1" applyBorder="1" applyAlignment="1">
      <alignment horizontal="right" vertical="center" wrapText="1"/>
    </xf>
    <xf numFmtId="204" fontId="84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43" xfId="1" applyNumberFormat="1" applyFont="1" applyFill="1" applyBorder="1" applyAlignment="1">
      <alignment horizontal="right" vertical="center"/>
    </xf>
    <xf numFmtId="0" fontId="102" fillId="0" borderId="0" xfId="0" applyFont="1"/>
    <xf numFmtId="204" fontId="24" fillId="13" borderId="7" xfId="1" applyNumberFormat="1" applyFont="1" applyFill="1" applyBorder="1" applyAlignment="1">
      <alignment horizontal="right" vertical="center"/>
    </xf>
    <xf numFmtId="204" fontId="30" fillId="6" borderId="7" xfId="1" applyNumberFormat="1" applyFont="1" applyFill="1" applyBorder="1" applyAlignment="1">
      <alignment horizontal="right" vertical="center"/>
    </xf>
    <xf numFmtId="204" fontId="30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2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9" fillId="0" borderId="4" xfId="0" applyNumberFormat="1" applyFont="1" applyFill="1" applyBorder="1" applyAlignment="1">
      <alignment horizontal="left" vertical="center" wrapText="1"/>
    </xf>
    <xf numFmtId="204" fontId="73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84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2" fillId="0" borderId="4" xfId="0" applyNumberFormat="1" applyFont="1" applyFill="1" applyBorder="1" applyAlignment="1">
      <alignment horizontal="left" vertical="center" wrapText="1"/>
    </xf>
    <xf numFmtId="204" fontId="72" fillId="0" borderId="4" xfId="0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6" xfId="1" applyNumberFormat="1" applyFont="1" applyFill="1" applyBorder="1" applyAlignment="1">
      <alignment horizontal="left" vertical="center" wrapText="1"/>
    </xf>
    <xf numFmtId="204" fontId="28" fillId="6" borderId="44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78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4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4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71" fillId="0" borderId="31" xfId="0" applyNumberFormat="1" applyFont="1" applyFill="1" applyBorder="1" applyAlignment="1">
      <alignment horizontal="right" vertical="center" wrapText="1"/>
    </xf>
    <xf numFmtId="204" fontId="31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2" fillId="0" borderId="31" xfId="1" applyNumberFormat="1" applyFont="1" applyFill="1" applyBorder="1" applyAlignment="1">
      <alignment horizontal="right" vertical="center" wrapText="1"/>
    </xf>
    <xf numFmtId="204" fontId="84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2" fillId="0" borderId="31" xfId="0" applyNumberFormat="1" applyFont="1" applyFill="1" applyBorder="1" applyAlignment="1">
      <alignment horizontal="right" vertical="center" wrapText="1"/>
    </xf>
    <xf numFmtId="204" fontId="71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0" borderId="45" xfId="1" applyFont="1" applyFill="1" applyBorder="1" applyAlignment="1">
      <alignment horizontal="center" vertical="center" wrapText="1"/>
    </xf>
    <xf numFmtId="0" fontId="9" fillId="18" borderId="23" xfId="1" applyFont="1" applyFill="1" applyBorder="1" applyAlignment="1">
      <alignment horizontal="center" vertical="center"/>
    </xf>
    <xf numFmtId="0" fontId="9" fillId="18" borderId="26" xfId="1" applyFont="1" applyFill="1" applyBorder="1" applyAlignment="1">
      <alignment horizontal="center" vertical="center"/>
    </xf>
    <xf numFmtId="0" fontId="9" fillId="18" borderId="46" xfId="1" applyFont="1" applyFill="1" applyBorder="1" applyAlignment="1">
      <alignment horizontal="center" vertical="center"/>
    </xf>
    <xf numFmtId="0" fontId="9" fillId="18" borderId="25" xfId="1" applyFont="1" applyFill="1" applyBorder="1" applyAlignment="1">
      <alignment horizontal="center" vertical="center"/>
    </xf>
    <xf numFmtId="0" fontId="9" fillId="18" borderId="41" xfId="1" applyFont="1" applyFill="1" applyBorder="1" applyAlignment="1">
      <alignment horizontal="center" vertical="center"/>
    </xf>
    <xf numFmtId="0" fontId="9" fillId="18" borderId="31" xfId="1" applyFont="1" applyFill="1" applyBorder="1" applyAlignment="1">
      <alignment horizontal="center" vertical="center"/>
    </xf>
    <xf numFmtId="0" fontId="9" fillId="18" borderId="47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30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8" xfId="1" applyNumberFormat="1" applyFont="1" applyFill="1" applyBorder="1" applyAlignment="1">
      <alignment horizontal="right" vertical="center"/>
    </xf>
    <xf numFmtId="204" fontId="7" fillId="0" borderId="48" xfId="1" applyNumberFormat="1" applyFont="1" applyFill="1" applyBorder="1" applyAlignment="1">
      <alignment horizontal="right" vertical="center"/>
    </xf>
    <xf numFmtId="204" fontId="23" fillId="6" borderId="48" xfId="1" applyNumberFormat="1" applyFont="1" applyFill="1" applyBorder="1" applyAlignment="1">
      <alignment horizontal="right" vertical="center"/>
    </xf>
    <xf numFmtId="204" fontId="30" fillId="6" borderId="48" xfId="1" applyNumberFormat="1" applyFont="1" applyFill="1" applyBorder="1" applyAlignment="1">
      <alignment horizontal="right" vertical="center"/>
    </xf>
    <xf numFmtId="204" fontId="15" fillId="0" borderId="48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4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6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6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1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 wrapText="1"/>
    </xf>
    <xf numFmtId="0" fontId="81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1" fillId="0" borderId="31" xfId="0" applyFont="1" applyFill="1" applyBorder="1" applyAlignment="1">
      <alignment horizontal="left" vertical="center" wrapText="1"/>
    </xf>
    <xf numFmtId="0" fontId="72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8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8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29" fillId="0" borderId="30" xfId="1" applyFont="1" applyFill="1" applyBorder="1" applyAlignment="1">
      <alignment horizontal="center" vertical="center"/>
    </xf>
    <xf numFmtId="0" fontId="81" fillId="0" borderId="31" xfId="0" applyFont="1" applyFill="1" applyBorder="1" applyAlignment="1">
      <alignment horizontal="left" vertical="center" wrapText="1" indent="1"/>
    </xf>
    <xf numFmtId="0" fontId="69" fillId="0" borderId="31" xfId="0" applyFont="1" applyFill="1" applyBorder="1" applyAlignment="1">
      <alignment horizontal="left" vertical="center" wrapText="1"/>
    </xf>
    <xf numFmtId="0" fontId="73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6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29" fillId="10" borderId="31" xfId="1" applyFont="1" applyFill="1" applyBorder="1" applyAlignment="1">
      <alignment vertical="center"/>
    </xf>
    <xf numFmtId="0" fontId="103" fillId="20" borderId="30" xfId="1" applyFont="1" applyFill="1" applyBorder="1" applyAlignment="1">
      <alignment horizontal="center" vertical="center" wrapText="1"/>
    </xf>
    <xf numFmtId="0" fontId="32" fillId="0" borderId="31" xfId="1" applyFont="1" applyFill="1" applyBorder="1" applyAlignment="1">
      <alignment vertical="center" wrapText="1"/>
    </xf>
    <xf numFmtId="49" fontId="32" fillId="0" borderId="30" xfId="1" applyNumberFormat="1" applyFont="1" applyFill="1" applyBorder="1" applyAlignment="1">
      <alignment horizontal="center" vertical="center"/>
    </xf>
    <xf numFmtId="0" fontId="84" fillId="0" borderId="31" xfId="1" applyFont="1" applyFill="1" applyBorder="1" applyAlignment="1">
      <alignment vertical="center" wrapText="1"/>
    </xf>
    <xf numFmtId="49" fontId="84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29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9" borderId="31" xfId="1" applyFont="1" applyFill="1" applyBorder="1" applyAlignment="1">
      <alignment vertical="center" wrapText="1"/>
    </xf>
    <xf numFmtId="49" fontId="24" fillId="19" borderId="30" xfId="1" applyNumberFormat="1" applyFont="1" applyFill="1" applyBorder="1" applyAlignment="1">
      <alignment horizontal="center" vertical="center"/>
    </xf>
    <xf numFmtId="0" fontId="71" fillId="19" borderId="31" xfId="0" applyFont="1" applyFill="1" applyBorder="1" applyAlignment="1">
      <alignment horizontal="left" vertical="center" wrapText="1"/>
    </xf>
    <xf numFmtId="49" fontId="5" fillId="19" borderId="30" xfId="1" applyNumberFormat="1" applyFont="1" applyFill="1" applyBorder="1" applyAlignment="1">
      <alignment horizontal="center" vertical="center"/>
    </xf>
    <xf numFmtId="49" fontId="7" fillId="19" borderId="30" xfId="1" applyNumberFormat="1" applyFont="1" applyFill="1" applyBorder="1" applyAlignment="1">
      <alignment horizontal="center" vertical="center"/>
    </xf>
    <xf numFmtId="0" fontId="72" fillId="0" borderId="31" xfId="0" applyFont="1" applyFill="1" applyBorder="1" applyAlignment="1">
      <alignment horizontal="left" vertical="center" wrapText="1"/>
    </xf>
    <xf numFmtId="0" fontId="72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0" fillId="6" borderId="30" xfId="1" applyNumberFormat="1" applyFont="1" applyFill="1" applyBorder="1" applyAlignment="1">
      <alignment horizontal="center" vertical="center"/>
    </xf>
    <xf numFmtId="0" fontId="72" fillId="19" borderId="31" xfId="0" applyFont="1" applyFill="1" applyBorder="1" applyAlignment="1">
      <alignment horizontal="left" vertical="center" wrapText="1"/>
    </xf>
    <xf numFmtId="0" fontId="71" fillId="0" borderId="31" xfId="0" applyFont="1" applyFill="1" applyBorder="1" applyAlignment="1">
      <alignment horizontal="left" vertical="center" wrapText="1"/>
    </xf>
    <xf numFmtId="0" fontId="41" fillId="0" borderId="31" xfId="1" applyFont="1" applyFill="1" applyBorder="1" applyAlignment="1">
      <alignment vertical="center" wrapText="1"/>
    </xf>
    <xf numFmtId="49" fontId="29" fillId="12" borderId="31" xfId="1" applyNumberFormat="1" applyFont="1" applyFill="1" applyBorder="1" applyAlignment="1">
      <alignment horizontal="left" vertical="center" indent="1"/>
    </xf>
    <xf numFmtId="49" fontId="29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3" fillId="0" borderId="31" xfId="0" applyNumberFormat="1" applyFont="1" applyFill="1" applyBorder="1" applyAlignment="1">
      <alignment horizontal="right" vertical="center" wrapText="1"/>
    </xf>
    <xf numFmtId="204" fontId="26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71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78" fillId="21" borderId="1" xfId="1" applyNumberFormat="1" applyFont="1" applyFill="1" applyBorder="1" applyAlignment="1">
      <alignment horizontal="right" vertical="center"/>
    </xf>
    <xf numFmtId="204" fontId="19" fillId="21" borderId="39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3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15" fillId="8" borderId="39" xfId="1" applyNumberFormat="1" applyFont="1" applyFill="1" applyBorder="1" applyAlignment="1">
      <alignment horizontal="right" vertical="center"/>
    </xf>
    <xf numFmtId="204" fontId="71" fillId="22" borderId="31" xfId="0" applyNumberFormat="1" applyFont="1" applyFill="1" applyBorder="1" applyAlignment="1">
      <alignment horizontal="right" vertical="center" wrapText="1"/>
    </xf>
    <xf numFmtId="204" fontId="24" fillId="22" borderId="31" xfId="1" applyNumberFormat="1" applyFont="1" applyFill="1" applyBorder="1" applyAlignment="1">
      <alignment horizontal="right" vertical="center"/>
    </xf>
    <xf numFmtId="204" fontId="24" fillId="22" borderId="5" xfId="1" applyNumberFormat="1" applyFont="1" applyFill="1" applyBorder="1" applyAlignment="1">
      <alignment horizontal="right" vertical="center"/>
    </xf>
    <xf numFmtId="204" fontId="24" fillId="22" borderId="1" xfId="1" applyNumberFormat="1" applyFont="1" applyFill="1" applyBorder="1" applyAlignment="1">
      <alignment horizontal="right" vertical="center"/>
    </xf>
    <xf numFmtId="204" fontId="5" fillId="22" borderId="5" xfId="1" applyNumberFormat="1" applyFont="1" applyFill="1" applyBorder="1" applyAlignment="1">
      <alignment horizontal="right" vertical="center"/>
    </xf>
    <xf numFmtId="204" fontId="5" fillId="22" borderId="1" xfId="1" applyNumberFormat="1" applyFont="1" applyFill="1" applyBorder="1" applyAlignment="1">
      <alignment horizontal="right" vertical="center"/>
    </xf>
    <xf numFmtId="204" fontId="5" fillId="22" borderId="7" xfId="1" applyNumberFormat="1" applyFont="1" applyFill="1" applyBorder="1" applyAlignment="1">
      <alignment horizontal="right" vertical="center"/>
    </xf>
    <xf numFmtId="204" fontId="5" fillId="22" borderId="8" xfId="1" applyNumberFormat="1" applyFont="1" applyFill="1" applyBorder="1" applyAlignment="1">
      <alignment horizontal="right" vertical="center"/>
    </xf>
    <xf numFmtId="204" fontId="5" fillId="22" borderId="39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4" fillId="9" borderId="7" xfId="1" applyNumberFormat="1" applyFont="1" applyFill="1" applyBorder="1" applyAlignment="1">
      <alignment horizontal="right" vertical="center"/>
    </xf>
    <xf numFmtId="204" fontId="94" fillId="9" borderId="7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204" fontId="24" fillId="11" borderId="39" xfId="1" applyNumberFormat="1" applyFont="1" applyFill="1" applyBorder="1" applyAlignment="1">
      <alignment horizontal="right" vertical="center"/>
    </xf>
    <xf numFmtId="204" fontId="66" fillId="8" borderId="1" xfId="0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84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2" fillId="0" borderId="4" xfId="0" applyNumberFormat="1" applyFont="1" applyFill="1" applyBorder="1" applyAlignment="1">
      <alignment horizontal="right" vertical="center" wrapText="1"/>
    </xf>
    <xf numFmtId="204" fontId="72" fillId="0" borderId="4" xfId="0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6" xfId="1" applyNumberFormat="1" applyFont="1" applyFill="1" applyBorder="1" applyAlignment="1">
      <alignment horizontal="right" vertical="center" wrapText="1"/>
    </xf>
    <xf numFmtId="204" fontId="28" fillId="6" borderId="44" xfId="1" applyNumberFormat="1" applyFont="1" applyFill="1" applyBorder="1" applyAlignment="1">
      <alignment horizontal="right" vertical="center" wrapText="1"/>
    </xf>
    <xf numFmtId="204" fontId="30" fillId="6" borderId="49" xfId="1" applyNumberFormat="1" applyFont="1" applyFill="1" applyBorder="1" applyAlignment="1">
      <alignment horizontal="right" vertical="center"/>
    </xf>
    <xf numFmtId="204" fontId="24" fillId="13" borderId="49" xfId="1" applyNumberFormat="1" applyFont="1" applyFill="1" applyBorder="1" applyAlignment="1">
      <alignment horizontal="right" vertical="center"/>
    </xf>
    <xf numFmtId="204" fontId="5" fillId="16" borderId="49" xfId="1" applyNumberFormat="1" applyFont="1" applyFill="1" applyBorder="1" applyAlignment="1">
      <alignment horizontal="right" vertical="center"/>
    </xf>
    <xf numFmtId="204" fontId="7" fillId="22" borderId="7" xfId="1" applyNumberFormat="1" applyFont="1" applyFill="1" applyBorder="1" applyAlignment="1">
      <alignment horizontal="right" vertical="center"/>
    </xf>
    <xf numFmtId="204" fontId="13" fillId="10" borderId="49" xfId="1" applyNumberFormat="1" applyFont="1" applyFill="1" applyBorder="1" applyAlignment="1">
      <alignment horizontal="right" vertical="center"/>
    </xf>
    <xf numFmtId="204" fontId="30" fillId="6" borderId="27" xfId="1" applyNumberFormat="1" applyFont="1" applyFill="1" applyBorder="1" applyAlignment="1">
      <alignment horizontal="right" vertical="center"/>
    </xf>
    <xf numFmtId="204" fontId="5" fillId="0" borderId="49" xfId="1" applyNumberFormat="1" applyFont="1" applyFill="1" applyBorder="1" applyAlignment="1">
      <alignment horizontal="right" vertical="center"/>
    </xf>
    <xf numFmtId="204" fontId="25" fillId="6" borderId="49" xfId="1" applyNumberFormat="1" applyFont="1" applyFill="1" applyBorder="1" applyAlignment="1">
      <alignment horizontal="right" vertical="center"/>
    </xf>
    <xf numFmtId="204" fontId="25" fillId="6" borderId="50" xfId="1" applyNumberFormat="1" applyFont="1" applyFill="1" applyBorder="1" applyAlignment="1">
      <alignment horizontal="right" vertical="center"/>
    </xf>
    <xf numFmtId="204" fontId="28" fillId="6" borderId="51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2" fillId="7" borderId="4" xfId="0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204" fontId="17" fillId="8" borderId="49" xfId="1" applyNumberFormat="1" applyFont="1" applyFill="1" applyBorder="1" applyAlignment="1">
      <alignment horizontal="right" vertical="center"/>
    </xf>
    <xf numFmtId="204" fontId="24" fillId="7" borderId="49" xfId="1" applyNumberFormat="1" applyFont="1" applyFill="1" applyBorder="1" applyAlignment="1">
      <alignment horizontal="right" vertical="center"/>
    </xf>
    <xf numFmtId="204" fontId="15" fillId="7" borderId="49" xfId="1" applyNumberFormat="1" applyFont="1" applyFill="1" applyBorder="1" applyAlignment="1">
      <alignment horizontal="right" vertical="center"/>
    </xf>
    <xf numFmtId="0" fontId="69" fillId="0" borderId="0" xfId="0" applyFont="1"/>
    <xf numFmtId="204" fontId="46" fillId="6" borderId="0" xfId="1" applyNumberFormat="1" applyFont="1" applyFill="1" applyBorder="1" applyAlignment="1">
      <alignment horizontal="left" vertical="center" wrapText="1"/>
    </xf>
    <xf numFmtId="49" fontId="46" fillId="6" borderId="0" xfId="1" applyNumberFormat="1" applyFont="1" applyFill="1" applyBorder="1" applyAlignment="1">
      <alignment horizontal="center" vertical="center"/>
    </xf>
    <xf numFmtId="206" fontId="46" fillId="6" borderId="0" xfId="1" applyNumberFormat="1" applyFont="1" applyFill="1" applyBorder="1" applyAlignment="1">
      <alignment horizontal="right" vertical="center" wrapText="1"/>
    </xf>
    <xf numFmtId="204" fontId="68" fillId="6" borderId="1" xfId="0" applyNumberFormat="1" applyFont="1" applyFill="1" applyBorder="1" applyAlignment="1">
      <alignment horizontal="right" vertical="center"/>
    </xf>
    <xf numFmtId="204" fontId="75" fillId="16" borderId="1" xfId="0" applyNumberFormat="1" applyFont="1" applyFill="1" applyBorder="1" applyAlignment="1">
      <alignment horizontal="right" vertical="center"/>
    </xf>
    <xf numFmtId="204" fontId="68" fillId="7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204" fontId="70" fillId="16" borderId="1" xfId="0" applyNumberFormat="1" applyFont="1" applyFill="1" applyBorder="1" applyAlignment="1">
      <alignment horizontal="right" vertical="center"/>
    </xf>
    <xf numFmtId="204" fontId="87" fillId="6" borderId="1" xfId="0" applyNumberFormat="1" applyFont="1" applyFill="1" applyBorder="1" applyAlignment="1">
      <alignment horizontal="right" vertical="center"/>
    </xf>
    <xf numFmtId="204" fontId="86" fillId="12" borderId="1" xfId="0" applyNumberFormat="1" applyFont="1" applyFill="1" applyBorder="1" applyAlignment="1">
      <alignment horizontal="right" vertical="center"/>
    </xf>
    <xf numFmtId="0" fontId="104" fillId="0" borderId="0" xfId="1" applyFont="1" applyFill="1" applyBorder="1" applyAlignment="1">
      <alignment vertical="center"/>
    </xf>
    <xf numFmtId="0" fontId="105" fillId="0" borderId="52" xfId="1" applyFont="1" applyFill="1" applyBorder="1" applyAlignment="1">
      <alignment vertical="center"/>
    </xf>
    <xf numFmtId="0" fontId="106" fillId="18" borderId="1" xfId="1" applyFont="1" applyFill="1" applyBorder="1" applyAlignment="1">
      <alignment horizontal="center" vertical="center"/>
    </xf>
    <xf numFmtId="204" fontId="107" fillId="6" borderId="1" xfId="1" applyNumberFormat="1" applyFont="1" applyFill="1" applyBorder="1" applyAlignment="1">
      <alignment horizontal="right" vertical="center"/>
    </xf>
    <xf numFmtId="204" fontId="108" fillId="7" borderId="1" xfId="1" applyNumberFormat="1" applyFont="1" applyFill="1" applyBorder="1" applyAlignment="1">
      <alignment horizontal="right" vertical="center"/>
    </xf>
    <xf numFmtId="204" fontId="104" fillId="0" borderId="1" xfId="1" applyNumberFormat="1" applyFont="1" applyFill="1" applyBorder="1" applyAlignment="1">
      <alignment horizontal="right" vertical="center"/>
    </xf>
    <xf numFmtId="204" fontId="104" fillId="16" borderId="1" xfId="1" applyNumberFormat="1" applyFont="1" applyFill="1" applyBorder="1" applyAlignment="1">
      <alignment horizontal="right" vertical="center"/>
    </xf>
    <xf numFmtId="204" fontId="94" fillId="8" borderId="1" xfId="1" applyNumberFormat="1" applyFont="1" applyFill="1" applyBorder="1" applyAlignment="1">
      <alignment horizontal="right" vertical="center"/>
    </xf>
    <xf numFmtId="204" fontId="104" fillId="8" borderId="1" xfId="1" applyNumberFormat="1" applyFont="1" applyFill="1" applyBorder="1" applyAlignment="1">
      <alignment horizontal="right" vertical="center"/>
    </xf>
    <xf numFmtId="204" fontId="103" fillId="7" borderId="1" xfId="1" applyNumberFormat="1" applyFont="1" applyFill="1" applyBorder="1" applyAlignment="1">
      <alignment horizontal="right" vertical="center"/>
    </xf>
    <xf numFmtId="204" fontId="104" fillId="0" borderId="5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9" fillId="10" borderId="1" xfId="1" applyNumberFormat="1" applyFont="1" applyFill="1" applyBorder="1" applyAlignment="1">
      <alignment horizontal="right" vertical="center"/>
    </xf>
    <xf numFmtId="204" fontId="109" fillId="13" borderId="1" xfId="1" applyNumberFormat="1" applyFont="1" applyFill="1" applyBorder="1" applyAlignment="1">
      <alignment horizontal="right" vertical="center"/>
    </xf>
    <xf numFmtId="204" fontId="109" fillId="0" borderId="1" xfId="1" applyNumberFormat="1" applyFont="1" applyFill="1" applyBorder="1" applyAlignment="1">
      <alignment horizontal="right" vertical="center"/>
    </xf>
    <xf numFmtId="204" fontId="109" fillId="6" borderId="1" xfId="1" applyNumberFormat="1" applyFont="1" applyFill="1" applyBorder="1" applyAlignment="1">
      <alignment horizontal="right" vertical="center"/>
    </xf>
    <xf numFmtId="204" fontId="104" fillId="11" borderId="1" xfId="1" applyNumberFormat="1" applyFont="1" applyFill="1" applyBorder="1" applyAlignment="1">
      <alignment horizontal="right" vertical="center"/>
    </xf>
    <xf numFmtId="204" fontId="103" fillId="6" borderId="1" xfId="1" applyNumberFormat="1" applyFont="1" applyFill="1" applyBorder="1" applyAlignment="1">
      <alignment horizontal="right" vertical="center"/>
    </xf>
    <xf numFmtId="204" fontId="103" fillId="12" borderId="1" xfId="1" applyNumberFormat="1" applyFont="1" applyFill="1" applyBorder="1" applyAlignment="1">
      <alignment horizontal="right" vertical="center"/>
    </xf>
    <xf numFmtId="204" fontId="103" fillId="6" borderId="23" xfId="1" applyNumberFormat="1" applyFont="1" applyFill="1" applyBorder="1" applyAlignment="1">
      <alignment horizontal="right" vertical="center"/>
    </xf>
    <xf numFmtId="204" fontId="103" fillId="6" borderId="32" xfId="1" applyNumberFormat="1" applyFont="1" applyFill="1" applyBorder="1" applyAlignment="1">
      <alignment horizontal="right" vertical="center"/>
    </xf>
    <xf numFmtId="0" fontId="110" fillId="0" borderId="0" xfId="1" applyFont="1" applyFill="1" applyBorder="1" applyAlignment="1">
      <alignment vertical="center"/>
    </xf>
    <xf numFmtId="0" fontId="106" fillId="0" borderId="0" xfId="1" applyFont="1" applyFill="1" applyBorder="1" applyAlignment="1">
      <alignment vertical="center"/>
    </xf>
    <xf numFmtId="0" fontId="103" fillId="0" borderId="0" xfId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11" fillId="9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204" fontId="112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109" fillId="9" borderId="1" xfId="1" applyNumberFormat="1" applyFont="1" applyFill="1" applyBorder="1" applyAlignment="1">
      <alignment vertical="center"/>
    </xf>
    <xf numFmtId="0" fontId="106" fillId="13" borderId="1" xfId="1" applyFont="1" applyFill="1" applyBorder="1" applyAlignment="1">
      <alignment horizontal="center" vertical="center"/>
    </xf>
    <xf numFmtId="204" fontId="108" fillId="13" borderId="1" xfId="1" applyNumberFormat="1" applyFont="1" applyFill="1" applyBorder="1" applyAlignment="1">
      <alignment horizontal="right" vertical="center"/>
    </xf>
    <xf numFmtId="0" fontId="105" fillId="0" borderId="33" xfId="1" applyFont="1" applyFill="1" applyBorder="1" applyAlignment="1">
      <alignment vertical="center"/>
    </xf>
    <xf numFmtId="0" fontId="106" fillId="18" borderId="23" xfId="1" applyFont="1" applyFill="1" applyBorder="1" applyAlignment="1">
      <alignment horizontal="center" vertical="center"/>
    </xf>
    <xf numFmtId="204" fontId="104" fillId="3" borderId="1" xfId="1" applyNumberFormat="1" applyFont="1" applyFill="1" applyBorder="1" applyAlignment="1">
      <alignment horizontal="right" vertical="center"/>
    </xf>
    <xf numFmtId="204" fontId="112" fillId="7" borderId="1" xfId="1" applyNumberFormat="1" applyFont="1" applyFill="1" applyBorder="1" applyAlignment="1">
      <alignment horizontal="right" vertical="center"/>
    </xf>
    <xf numFmtId="204" fontId="104" fillId="3" borderId="5" xfId="1" applyNumberFormat="1" applyFont="1" applyFill="1" applyBorder="1" applyAlignment="1">
      <alignment horizontal="right" vertical="center"/>
    </xf>
    <xf numFmtId="204" fontId="94" fillId="3" borderId="1" xfId="1" applyNumberFormat="1" applyFont="1" applyFill="1" applyBorder="1" applyAlignment="1">
      <alignment horizontal="right" vertical="center"/>
    </xf>
    <xf numFmtId="204" fontId="104" fillId="24" borderId="1" xfId="1" applyNumberFormat="1" applyFont="1" applyFill="1" applyBorder="1" applyAlignment="1">
      <alignment horizontal="right" vertical="center"/>
    </xf>
    <xf numFmtId="204" fontId="113" fillId="13" borderId="1" xfId="1" applyNumberFormat="1" applyFont="1" applyFill="1" applyBorder="1" applyAlignment="1">
      <alignment horizontal="right" vertical="center"/>
    </xf>
    <xf numFmtId="204" fontId="113" fillId="10" borderId="1" xfId="1" applyNumberFormat="1" applyFont="1" applyFill="1" applyBorder="1" applyAlignment="1">
      <alignment horizontal="right" vertical="center"/>
    </xf>
    <xf numFmtId="204" fontId="108" fillId="11" borderId="1" xfId="1" applyNumberFormat="1" applyFont="1" applyFill="1" applyBorder="1" applyAlignment="1">
      <alignment horizontal="right" vertical="center"/>
    </xf>
    <xf numFmtId="204" fontId="107" fillId="12" borderId="1" xfId="1" applyNumberFormat="1" applyFont="1" applyFill="1" applyBorder="1" applyAlignment="1">
      <alignment horizontal="right" vertical="center"/>
    </xf>
    <xf numFmtId="204" fontId="114" fillId="6" borderId="1" xfId="1" applyNumberFormat="1" applyFont="1" applyFill="1" applyBorder="1" applyAlignment="1">
      <alignment horizontal="right" vertical="center"/>
    </xf>
    <xf numFmtId="204" fontId="114" fillId="6" borderId="23" xfId="1" applyNumberFormat="1" applyFont="1" applyFill="1" applyBorder="1" applyAlignment="1">
      <alignment horizontal="right" vertical="center"/>
    </xf>
    <xf numFmtId="204" fontId="114" fillId="6" borderId="32" xfId="1" applyNumberFormat="1" applyFont="1" applyFill="1" applyBorder="1" applyAlignment="1">
      <alignment horizontal="right" vertical="center"/>
    </xf>
    <xf numFmtId="206" fontId="107" fillId="6" borderId="1" xfId="1" applyNumberFormat="1" applyFont="1" applyFill="1" applyBorder="1" applyAlignment="1">
      <alignment horizontal="right" vertical="center"/>
    </xf>
    <xf numFmtId="206" fontId="108" fillId="7" borderId="1" xfId="1" applyNumberFormat="1" applyFont="1" applyFill="1" applyBorder="1" applyAlignment="1">
      <alignment horizontal="right" vertical="center"/>
    </xf>
    <xf numFmtId="206" fontId="104" fillId="0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104" fillId="16" borderId="1" xfId="1" applyNumberFormat="1" applyFont="1" applyFill="1" applyBorder="1" applyAlignment="1">
      <alignment horizontal="right" vertical="center"/>
    </xf>
    <xf numFmtId="206" fontId="94" fillId="8" borderId="1" xfId="1" applyNumberFormat="1" applyFont="1" applyFill="1" applyBorder="1" applyAlignment="1">
      <alignment horizontal="right" vertical="center"/>
    </xf>
    <xf numFmtId="206" fontId="104" fillId="8" borderId="1" xfId="1" applyNumberFormat="1" applyFont="1" applyFill="1" applyBorder="1" applyAlignment="1">
      <alignment horizontal="right" vertical="center"/>
    </xf>
    <xf numFmtId="206" fontId="104" fillId="3" borderId="1" xfId="1" applyNumberFormat="1" applyFont="1" applyFill="1" applyBorder="1" applyAlignment="1">
      <alignment horizontal="right" vertical="center"/>
    </xf>
    <xf numFmtId="206" fontId="112" fillId="7" borderId="1" xfId="1" applyNumberFormat="1" applyFont="1" applyFill="1" applyBorder="1" applyAlignment="1">
      <alignment horizontal="right" vertical="center"/>
    </xf>
    <xf numFmtId="206" fontId="103" fillId="7" borderId="1" xfId="1" applyNumberFormat="1" applyFont="1" applyFill="1" applyBorder="1" applyAlignment="1">
      <alignment horizontal="right" vertical="center"/>
    </xf>
    <xf numFmtId="206" fontId="94" fillId="3" borderId="1" xfId="1" applyNumberFormat="1" applyFont="1" applyFill="1" applyBorder="1" applyAlignment="1">
      <alignment horizontal="right" vertical="center"/>
    </xf>
    <xf numFmtId="206" fontId="104" fillId="24" borderId="1" xfId="1" applyNumberFormat="1" applyFont="1" applyFill="1" applyBorder="1" applyAlignment="1">
      <alignment horizontal="right" vertical="center"/>
    </xf>
    <xf numFmtId="206" fontId="103" fillId="0" borderId="1" xfId="1" applyNumberFormat="1" applyFont="1" applyFill="1" applyBorder="1" applyAlignment="1">
      <alignment horizontal="right" vertical="center"/>
    </xf>
    <xf numFmtId="206" fontId="109" fillId="10" borderId="1" xfId="1" applyNumberFormat="1" applyFont="1" applyFill="1" applyBorder="1" applyAlignment="1">
      <alignment horizontal="right" vertical="center"/>
    </xf>
    <xf numFmtId="206" fontId="113" fillId="13" borderId="1" xfId="1" applyNumberFormat="1" applyFont="1" applyFill="1" applyBorder="1" applyAlignment="1">
      <alignment horizontal="right" vertical="center"/>
    </xf>
    <xf numFmtId="206" fontId="109" fillId="0" borderId="1" xfId="1" applyNumberFormat="1" applyFont="1" applyFill="1" applyBorder="1" applyAlignment="1">
      <alignment horizontal="right" vertical="center"/>
    </xf>
    <xf numFmtId="206" fontId="108" fillId="13" borderId="1" xfId="1" applyNumberFormat="1" applyFont="1" applyFill="1" applyBorder="1" applyAlignment="1">
      <alignment horizontal="right" vertical="center"/>
    </xf>
    <xf numFmtId="206" fontId="113" fillId="10" borderId="1" xfId="1" applyNumberFormat="1" applyFont="1" applyFill="1" applyBorder="1" applyAlignment="1">
      <alignment horizontal="right" vertical="center"/>
    </xf>
    <xf numFmtId="206" fontId="108" fillId="11" borderId="1" xfId="1" applyNumberFormat="1" applyFont="1" applyFill="1" applyBorder="1" applyAlignment="1">
      <alignment horizontal="right" vertical="center"/>
    </xf>
    <xf numFmtId="206" fontId="107" fillId="12" borderId="1" xfId="1" applyNumberFormat="1" applyFont="1" applyFill="1" applyBorder="1" applyAlignment="1">
      <alignment horizontal="right" vertical="center"/>
    </xf>
    <xf numFmtId="206" fontId="114" fillId="6" borderId="1" xfId="1" applyNumberFormat="1" applyFont="1" applyFill="1" applyBorder="1" applyAlignment="1">
      <alignment horizontal="right" vertical="center"/>
    </xf>
    <xf numFmtId="206" fontId="114" fillId="6" borderId="23" xfId="1" applyNumberFormat="1" applyFont="1" applyFill="1" applyBorder="1" applyAlignment="1">
      <alignment horizontal="right" vertical="center"/>
    </xf>
    <xf numFmtId="206" fontId="114" fillId="6" borderId="32" xfId="1" applyNumberFormat="1" applyFont="1" applyFill="1" applyBorder="1" applyAlignment="1">
      <alignment horizontal="right"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9" fillId="0" borderId="1" xfId="1" applyNumberFormat="1" applyFont="1" applyFill="1" applyBorder="1" applyAlignment="1">
      <alignment vertical="center"/>
    </xf>
    <xf numFmtId="204" fontId="120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horizontal="right" vertical="center"/>
    </xf>
    <xf numFmtId="204" fontId="116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vertical="center"/>
    </xf>
    <xf numFmtId="204" fontId="117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horizontal="right" vertical="center"/>
    </xf>
    <xf numFmtId="204" fontId="107" fillId="9" borderId="1" xfId="1" applyNumberFormat="1" applyFont="1" applyFill="1" applyBorder="1" applyAlignment="1">
      <alignment horizontal="right" vertical="center"/>
    </xf>
    <xf numFmtId="204" fontId="30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5" fillId="25" borderId="1" xfId="1" applyNumberFormat="1" applyFont="1" applyFill="1" applyBorder="1" applyAlignment="1">
      <alignment vertical="center"/>
    </xf>
    <xf numFmtId="205" fontId="108" fillId="0" borderId="0" xfId="1" applyNumberFormat="1" applyFont="1" applyFill="1" applyBorder="1" applyAlignment="1">
      <alignment vertical="center"/>
    </xf>
    <xf numFmtId="204" fontId="107" fillId="6" borderId="1" xfId="1" applyNumberFormat="1" applyFont="1" applyFill="1" applyBorder="1" applyAlignment="1">
      <alignment horizontal="right" vertical="center" wrapText="1"/>
    </xf>
    <xf numFmtId="204" fontId="108" fillId="7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 wrapText="1"/>
    </xf>
    <xf numFmtId="204" fontId="110" fillId="0" borderId="1" xfId="1" applyNumberFormat="1" applyFont="1" applyFill="1" applyBorder="1" applyAlignment="1">
      <alignment horizontal="right" vertical="center" wrapText="1" indent="2"/>
    </xf>
    <xf numFmtId="204" fontId="94" fillId="0" borderId="1" xfId="1" applyNumberFormat="1" applyFont="1" applyFill="1" applyBorder="1" applyAlignment="1">
      <alignment horizontal="right" vertical="center" wrapText="1"/>
    </xf>
    <xf numFmtId="204" fontId="122" fillId="8" borderId="1" xfId="1" applyNumberFormat="1" applyFont="1" applyFill="1" applyBorder="1" applyAlignment="1">
      <alignment horizontal="right" vertical="center" wrapText="1"/>
    </xf>
    <xf numFmtId="204" fontId="105" fillId="0" borderId="1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 wrapText="1"/>
    </xf>
    <xf numFmtId="204" fontId="123" fillId="0" borderId="1" xfId="0" applyNumberFormat="1" applyFont="1" applyFill="1" applyBorder="1" applyAlignment="1">
      <alignment horizontal="right" vertical="center" wrapText="1"/>
    </xf>
    <xf numFmtId="204" fontId="124" fillId="7" borderId="1" xfId="0" applyNumberFormat="1" applyFont="1" applyFill="1" applyBorder="1" applyAlignment="1">
      <alignment horizontal="right" vertical="center" wrapText="1"/>
    </xf>
    <xf numFmtId="204" fontId="107" fillId="6" borderId="5" xfId="1" applyNumberFormat="1" applyFont="1" applyFill="1" applyBorder="1" applyAlignment="1">
      <alignment horizontal="right" vertical="center" wrapText="1"/>
    </xf>
    <xf numFmtId="204" fontId="125" fillId="10" borderId="1" xfId="1" applyNumberFormat="1" applyFont="1" applyFill="1" applyBorder="1" applyAlignment="1">
      <alignment horizontal="right" vertical="center" wrapText="1"/>
    </xf>
    <xf numFmtId="204" fontId="108" fillId="13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/>
    </xf>
    <xf numFmtId="204" fontId="122" fillId="0" borderId="1" xfId="1" applyNumberFormat="1" applyFont="1" applyFill="1" applyBorder="1" applyAlignment="1">
      <alignment horizontal="right" vertical="center"/>
    </xf>
    <xf numFmtId="204" fontId="108" fillId="0" borderId="1" xfId="1" applyNumberFormat="1" applyFont="1" applyFill="1" applyBorder="1" applyAlignment="1">
      <alignment horizontal="right" vertical="center" wrapText="1"/>
    </xf>
    <xf numFmtId="204" fontId="108" fillId="11" borderId="1" xfId="1" applyNumberFormat="1" applyFont="1" applyFill="1" applyBorder="1" applyAlignment="1">
      <alignment horizontal="right" vertical="center" wrapText="1"/>
    </xf>
    <xf numFmtId="204" fontId="124" fillId="0" borderId="1" xfId="0" applyNumberFormat="1" applyFont="1" applyFill="1" applyBorder="1" applyAlignment="1">
      <alignment horizontal="right" vertical="center" wrapText="1"/>
    </xf>
    <xf numFmtId="204" fontId="126" fillId="0" borderId="1" xfId="0" applyNumberFormat="1" applyFont="1" applyFill="1" applyBorder="1" applyAlignment="1">
      <alignment horizontal="right" vertical="center" wrapText="1"/>
    </xf>
    <xf numFmtId="204" fontId="114" fillId="6" borderId="1" xfId="1" applyNumberFormat="1" applyFont="1" applyFill="1" applyBorder="1" applyAlignment="1">
      <alignment horizontal="right" vertical="center" wrapText="1"/>
    </xf>
    <xf numFmtId="204" fontId="114" fillId="6" borderId="32" xfId="1" applyNumberFormat="1" applyFont="1" applyFill="1" applyBorder="1" applyAlignment="1">
      <alignment horizontal="right" vertical="center" wrapText="1"/>
    </xf>
    <xf numFmtId="204" fontId="94" fillId="16" borderId="1" xfId="1" applyNumberFormat="1" applyFont="1" applyFill="1" applyBorder="1" applyAlignment="1">
      <alignment horizontal="right" vertical="center"/>
    </xf>
    <xf numFmtId="204" fontId="84" fillId="26" borderId="5" xfId="1" applyNumberFormat="1" applyFont="1" applyFill="1" applyBorder="1" applyAlignment="1">
      <alignment horizontal="right" vertical="center"/>
    </xf>
    <xf numFmtId="204" fontId="122" fillId="16" borderId="1" xfId="1" applyNumberFormat="1" applyFont="1" applyFill="1" applyBorder="1" applyAlignment="1">
      <alignment horizontal="right" vertical="center" wrapText="1"/>
    </xf>
    <xf numFmtId="204" fontId="127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30" xfId="1" applyNumberFormat="1" applyFont="1" applyFill="1" applyBorder="1" applyAlignment="1">
      <alignment horizontal="right" vertical="center" wrapText="1"/>
    </xf>
    <xf numFmtId="204" fontId="128" fillId="0" borderId="1" xfId="1" applyNumberFormat="1" applyFont="1" applyFill="1" applyBorder="1" applyAlignment="1">
      <alignment horizontal="right" vertical="center"/>
    </xf>
    <xf numFmtId="204" fontId="85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8" borderId="53" xfId="1" applyFont="1" applyFill="1" applyBorder="1" applyAlignment="1">
      <alignment horizontal="center" vertical="center"/>
    </xf>
    <xf numFmtId="204" fontId="30" fillId="6" borderId="53" xfId="1" applyNumberFormat="1" applyFont="1" applyFill="1" applyBorder="1" applyAlignment="1">
      <alignment horizontal="right" vertical="center"/>
    </xf>
    <xf numFmtId="204" fontId="24" fillId="7" borderId="53" xfId="1" applyNumberFormat="1" applyFont="1" applyFill="1" applyBorder="1" applyAlignment="1">
      <alignment horizontal="right" vertical="center"/>
    </xf>
    <xf numFmtId="204" fontId="5" fillId="0" borderId="53" xfId="1" applyNumberFormat="1" applyFont="1" applyFill="1" applyBorder="1" applyAlignment="1">
      <alignment horizontal="right" vertical="center"/>
    </xf>
    <xf numFmtId="204" fontId="17" fillId="0" borderId="53" xfId="1" applyNumberFormat="1" applyFont="1" applyFill="1" applyBorder="1" applyAlignment="1">
      <alignment horizontal="right" vertical="center"/>
    </xf>
    <xf numFmtId="204" fontId="16" fillId="0" borderId="53" xfId="1" applyNumberFormat="1" applyFont="1" applyFill="1" applyBorder="1" applyAlignment="1">
      <alignment horizontal="right" vertical="center"/>
    </xf>
    <xf numFmtId="204" fontId="5" fillId="16" borderId="53" xfId="1" applyNumberFormat="1" applyFont="1" applyFill="1" applyBorder="1" applyAlignment="1">
      <alignment horizontal="right" vertical="center"/>
    </xf>
    <xf numFmtId="204" fontId="17" fillId="8" borderId="53" xfId="1" applyNumberFormat="1" applyFont="1" applyFill="1" applyBorder="1" applyAlignment="1">
      <alignment horizontal="right" vertical="center"/>
    </xf>
    <xf numFmtId="204" fontId="8" fillId="7" borderId="53" xfId="1" applyNumberFormat="1" applyFont="1" applyFill="1" applyBorder="1" applyAlignment="1">
      <alignment horizontal="right" vertical="center"/>
    </xf>
    <xf numFmtId="204" fontId="15" fillId="7" borderId="53" xfId="1" applyNumberFormat="1" applyFont="1" applyFill="1" applyBorder="1" applyAlignment="1">
      <alignment horizontal="right" vertical="center"/>
    </xf>
    <xf numFmtId="204" fontId="15" fillId="8" borderId="53" xfId="1" applyNumberFormat="1" applyFont="1" applyFill="1" applyBorder="1" applyAlignment="1">
      <alignment horizontal="right" vertical="center"/>
    </xf>
    <xf numFmtId="204" fontId="6" fillId="0" borderId="53" xfId="1" applyNumberFormat="1" applyFont="1" applyFill="1" applyBorder="1" applyAlignment="1">
      <alignment horizontal="right" vertical="center"/>
    </xf>
    <xf numFmtId="204" fontId="15" fillId="0" borderId="53" xfId="1" applyNumberFormat="1" applyFont="1" applyFill="1" applyBorder="1" applyAlignment="1">
      <alignment horizontal="right" vertical="center"/>
    </xf>
    <xf numFmtId="204" fontId="12" fillId="10" borderId="53" xfId="1" applyNumberFormat="1" applyFont="1" applyFill="1" applyBorder="1" applyAlignment="1">
      <alignment horizontal="right" vertical="center"/>
    </xf>
    <xf numFmtId="204" fontId="24" fillId="13" borderId="53" xfId="1" applyNumberFormat="1" applyFont="1" applyFill="1" applyBorder="1" applyAlignment="1">
      <alignment horizontal="right" vertical="center"/>
    </xf>
    <xf numFmtId="204" fontId="12" fillId="16" borderId="53" xfId="1" applyNumberFormat="1" applyFont="1" applyFill="1" applyBorder="1" applyAlignment="1">
      <alignment horizontal="right" vertical="center"/>
    </xf>
    <xf numFmtId="204" fontId="16" fillId="16" borderId="53" xfId="1" applyNumberFormat="1" applyFont="1" applyFill="1" applyBorder="1" applyAlignment="1">
      <alignment horizontal="right" vertical="center"/>
    </xf>
    <xf numFmtId="204" fontId="17" fillId="16" borderId="53" xfId="1" applyNumberFormat="1" applyFont="1" applyFill="1" applyBorder="1" applyAlignment="1">
      <alignment horizontal="right" vertical="center"/>
    </xf>
    <xf numFmtId="204" fontId="5" fillId="22" borderId="53" xfId="1" applyNumberFormat="1" applyFont="1" applyFill="1" applyBorder="1" applyAlignment="1">
      <alignment horizontal="right" vertical="center"/>
    </xf>
    <xf numFmtId="204" fontId="7" fillId="22" borderId="53" xfId="1" applyNumberFormat="1" applyFont="1" applyFill="1" applyBorder="1" applyAlignment="1">
      <alignment horizontal="right" vertical="center"/>
    </xf>
    <xf numFmtId="204" fontId="7" fillId="16" borderId="53" xfId="1" applyNumberFormat="1" applyFont="1" applyFill="1" applyBorder="1" applyAlignment="1">
      <alignment horizontal="right" vertical="center"/>
    </xf>
    <xf numFmtId="204" fontId="13" fillId="10" borderId="53" xfId="1" applyNumberFormat="1" applyFont="1" applyFill="1" applyBorder="1" applyAlignment="1">
      <alignment horizontal="right" vertical="center"/>
    </xf>
    <xf numFmtId="204" fontId="19" fillId="16" borderId="53" xfId="1" applyNumberFormat="1" applyFont="1" applyFill="1" applyBorder="1" applyAlignment="1">
      <alignment horizontal="right" vertical="center"/>
    </xf>
    <xf numFmtId="204" fontId="84" fillId="9" borderId="53" xfId="1" applyNumberFormat="1" applyFont="1" applyFill="1" applyBorder="1" applyAlignment="1">
      <alignment horizontal="right" vertical="center"/>
    </xf>
    <xf numFmtId="204" fontId="84" fillId="16" borderId="53" xfId="1" applyNumberFormat="1" applyFont="1" applyFill="1" applyBorder="1" applyAlignment="1">
      <alignment horizontal="right" vertical="center"/>
    </xf>
    <xf numFmtId="204" fontId="94" fillId="9" borderId="53" xfId="1" applyNumberFormat="1" applyFont="1" applyFill="1" applyBorder="1" applyAlignment="1">
      <alignment horizontal="right" vertical="center"/>
    </xf>
    <xf numFmtId="204" fontId="24" fillId="11" borderId="53" xfId="1" applyNumberFormat="1" applyFont="1" applyFill="1" applyBorder="1" applyAlignment="1">
      <alignment horizontal="right" vertical="center"/>
    </xf>
    <xf numFmtId="204" fontId="7" fillId="0" borderId="53" xfId="1" applyNumberFormat="1" applyFont="1" applyFill="1" applyBorder="1" applyAlignment="1">
      <alignment horizontal="right" vertical="center"/>
    </xf>
    <xf numFmtId="204" fontId="5" fillId="8" borderId="53" xfId="1" applyNumberFormat="1" applyFont="1" applyFill="1" applyBorder="1" applyAlignment="1">
      <alignment horizontal="right" vertical="center"/>
    </xf>
    <xf numFmtId="204" fontId="12" fillId="0" borderId="53" xfId="1" applyNumberFormat="1" applyFont="1" applyFill="1" applyBorder="1" applyAlignment="1">
      <alignment horizontal="right" vertical="center"/>
    </xf>
    <xf numFmtId="204" fontId="30" fillId="12" borderId="53" xfId="1" applyNumberFormat="1" applyFont="1" applyFill="1" applyBorder="1" applyAlignment="1">
      <alignment horizontal="right" vertical="center"/>
    </xf>
    <xf numFmtId="204" fontId="25" fillId="6" borderId="53" xfId="1" applyNumberFormat="1" applyFont="1" applyFill="1" applyBorder="1" applyAlignment="1">
      <alignment horizontal="right" vertical="center"/>
    </xf>
    <xf numFmtId="204" fontId="28" fillId="6" borderId="53" xfId="1" applyNumberFormat="1" applyFont="1" applyFill="1" applyBorder="1" applyAlignment="1">
      <alignment horizontal="right" vertical="center"/>
    </xf>
    <xf numFmtId="204" fontId="85" fillId="8" borderId="1" xfId="0" applyNumberFormat="1" applyFont="1" applyFill="1" applyBorder="1" applyAlignment="1">
      <alignment horizontal="right" vertical="center"/>
    </xf>
    <xf numFmtId="206" fontId="63" fillId="0" borderId="1" xfId="0" applyNumberFormat="1" applyFont="1" applyBorder="1" applyAlignment="1">
      <alignment horizontal="right" vertical="center"/>
    </xf>
    <xf numFmtId="0" fontId="82" fillId="0" borderId="1" xfId="0" applyFont="1" applyFill="1" applyBorder="1" applyAlignment="1">
      <alignment horizontal="left" vertical="center" indent="1"/>
    </xf>
    <xf numFmtId="204" fontId="84" fillId="9" borderId="39" xfId="1" applyNumberFormat="1" applyFont="1" applyFill="1" applyBorder="1" applyAlignment="1">
      <alignment horizontal="right" vertical="center"/>
    </xf>
    <xf numFmtId="204" fontId="94" fillId="9" borderId="39" xfId="1" applyNumberFormat="1" applyFont="1" applyFill="1" applyBorder="1" applyAlignment="1">
      <alignment horizontal="right" vertical="center"/>
    </xf>
    <xf numFmtId="204" fontId="94" fillId="0" borderId="3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0" fontId="46" fillId="27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horizontal="center" vertical="center"/>
    </xf>
    <xf numFmtId="0" fontId="87" fillId="27" borderId="1" xfId="0" applyFont="1" applyFill="1" applyBorder="1" applyAlignment="1">
      <alignment horizontal="center" vertical="center"/>
    </xf>
    <xf numFmtId="206" fontId="87" fillId="27" borderId="1" xfId="0" applyNumberFormat="1" applyFont="1" applyFill="1" applyBorder="1" applyAlignment="1">
      <alignment horizontal="right" vertical="center"/>
    </xf>
    <xf numFmtId="204" fontId="18" fillId="10" borderId="30" xfId="1" applyNumberFormat="1" applyFont="1" applyFill="1" applyBorder="1" applyAlignment="1">
      <alignment horizontal="right" vertical="center"/>
    </xf>
    <xf numFmtId="0" fontId="83" fillId="0" borderId="1" xfId="0" applyFont="1" applyBorder="1" applyAlignment="1">
      <alignment horizontal="center"/>
    </xf>
    <xf numFmtId="0" fontId="69" fillId="0" borderId="1" xfId="0" applyFont="1" applyFill="1" applyBorder="1" applyAlignment="1">
      <alignment horizontal="center" vertical="center" wrapText="1"/>
    </xf>
    <xf numFmtId="204" fontId="107" fillId="6" borderId="39" xfId="1" applyNumberFormat="1" applyFont="1" applyFill="1" applyBorder="1" applyAlignment="1">
      <alignment horizontal="right" vertical="center"/>
    </xf>
    <xf numFmtId="204" fontId="108" fillId="7" borderId="39" xfId="1" applyNumberFormat="1" applyFont="1" applyFill="1" applyBorder="1" applyAlignment="1">
      <alignment horizontal="right" vertical="center"/>
    </xf>
    <xf numFmtId="204" fontId="104" fillId="0" borderId="39" xfId="1" applyNumberFormat="1" applyFont="1" applyFill="1" applyBorder="1" applyAlignment="1">
      <alignment horizontal="right" vertical="center"/>
    </xf>
    <xf numFmtId="204" fontId="94" fillId="0" borderId="39" xfId="1" applyNumberFormat="1" applyFont="1" applyFill="1" applyBorder="1" applyAlignment="1">
      <alignment horizontal="right" vertical="center"/>
    </xf>
    <xf numFmtId="204" fontId="104" fillId="16" borderId="39" xfId="1" applyNumberFormat="1" applyFont="1" applyFill="1" applyBorder="1" applyAlignment="1">
      <alignment horizontal="right" vertical="center"/>
    </xf>
    <xf numFmtId="204" fontId="94" fillId="8" borderId="39" xfId="1" applyNumberFormat="1" applyFont="1" applyFill="1" applyBorder="1" applyAlignment="1">
      <alignment horizontal="right" vertical="center"/>
    </xf>
    <xf numFmtId="204" fontId="103" fillId="7" borderId="39" xfId="1" applyNumberFormat="1" applyFont="1" applyFill="1" applyBorder="1" applyAlignment="1">
      <alignment horizontal="right" vertical="center"/>
    </xf>
    <xf numFmtId="204" fontId="103" fillId="8" borderId="39" xfId="1" applyNumberFormat="1" applyFont="1" applyFill="1" applyBorder="1" applyAlignment="1">
      <alignment horizontal="right" vertical="center"/>
    </xf>
    <xf numFmtId="204" fontId="103" fillId="0" borderId="39" xfId="1" applyNumberFormat="1" applyFont="1" applyFill="1" applyBorder="1" applyAlignment="1">
      <alignment horizontal="right" vertical="center"/>
    </xf>
    <xf numFmtId="204" fontId="109" fillId="10" borderId="39" xfId="1" applyNumberFormat="1" applyFont="1" applyFill="1" applyBorder="1" applyAlignment="1">
      <alignment horizontal="right" vertical="center"/>
    </xf>
    <xf numFmtId="204" fontId="108" fillId="13" borderId="39" xfId="1" applyNumberFormat="1" applyFont="1" applyFill="1" applyBorder="1" applyAlignment="1">
      <alignment horizontal="right" vertical="center"/>
    </xf>
    <xf numFmtId="204" fontId="109" fillId="0" borderId="39" xfId="1" applyNumberFormat="1" applyFont="1" applyFill="1" applyBorder="1" applyAlignment="1">
      <alignment horizontal="right" vertical="center"/>
    </xf>
    <xf numFmtId="204" fontId="104" fillId="22" borderId="8" xfId="1" applyNumberFormat="1" applyFont="1" applyFill="1" applyBorder="1" applyAlignment="1">
      <alignment horizontal="right" vertical="center"/>
    </xf>
    <xf numFmtId="204" fontId="104" fillId="22" borderId="39" xfId="1" applyNumberFormat="1" applyFont="1" applyFill="1" applyBorder="1" applyAlignment="1">
      <alignment horizontal="right" vertical="center"/>
    </xf>
    <xf numFmtId="204" fontId="113" fillId="10" borderId="39" xfId="1" applyNumberFormat="1" applyFont="1" applyFill="1" applyBorder="1" applyAlignment="1">
      <alignment horizontal="right" vertical="center"/>
    </xf>
    <xf numFmtId="204" fontId="103" fillId="21" borderId="39" xfId="1" applyNumberFormat="1" applyFont="1" applyFill="1" applyBorder="1" applyAlignment="1">
      <alignment horizontal="right" vertical="center"/>
    </xf>
    <xf numFmtId="204" fontId="108" fillId="11" borderId="39" xfId="1" applyNumberFormat="1" applyFont="1" applyFill="1" applyBorder="1" applyAlignment="1">
      <alignment horizontal="right" vertical="center"/>
    </xf>
    <xf numFmtId="204" fontId="103" fillId="16" borderId="39" xfId="1" applyNumberFormat="1" applyFont="1" applyFill="1" applyBorder="1" applyAlignment="1">
      <alignment horizontal="right" vertical="center"/>
    </xf>
    <xf numFmtId="204" fontId="104" fillId="8" borderId="39" xfId="1" applyNumberFormat="1" applyFont="1" applyFill="1" applyBorder="1" applyAlignment="1">
      <alignment horizontal="right" vertical="center"/>
    </xf>
    <xf numFmtId="204" fontId="107" fillId="6" borderId="8" xfId="1" applyNumberFormat="1" applyFont="1" applyFill="1" applyBorder="1" applyAlignment="1">
      <alignment horizontal="right" vertical="center"/>
    </xf>
    <xf numFmtId="204" fontId="107" fillId="12" borderId="39" xfId="1" applyNumberFormat="1" applyFont="1" applyFill="1" applyBorder="1" applyAlignment="1">
      <alignment horizontal="right" vertical="center"/>
    </xf>
    <xf numFmtId="204" fontId="114" fillId="9" borderId="39" xfId="1" applyNumberFormat="1" applyFont="1" applyFill="1" applyBorder="1" applyAlignment="1">
      <alignment horizontal="right" vertical="center"/>
    </xf>
    <xf numFmtId="204" fontId="114" fillId="6" borderId="39" xfId="1" applyNumberFormat="1" applyFont="1" applyFill="1" applyBorder="1" applyAlignment="1">
      <alignment horizontal="right" vertical="center"/>
    </xf>
    <xf numFmtId="204" fontId="114" fillId="6" borderId="42" xfId="1" applyNumberFormat="1" applyFont="1" applyFill="1" applyBorder="1" applyAlignment="1">
      <alignment horizontal="right" vertical="center"/>
    </xf>
    <xf numFmtId="0" fontId="54" fillId="0" borderId="14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3" fillId="0" borderId="20" xfId="2" applyFont="1" applyFill="1" applyBorder="1" applyAlignment="1">
      <alignment horizontal="center" vertical="center" wrapText="1"/>
    </xf>
    <xf numFmtId="0" fontId="53" fillId="0" borderId="18" xfId="2" applyFont="1" applyFill="1" applyBorder="1" applyAlignment="1">
      <alignment horizontal="center" vertical="center" wrapText="1"/>
    </xf>
    <xf numFmtId="0" fontId="54" fillId="0" borderId="20" xfId="2" applyFont="1" applyFill="1" applyBorder="1" applyAlignment="1">
      <alignment horizontal="center" vertical="center" wrapText="1"/>
    </xf>
    <xf numFmtId="0" fontId="54" fillId="0" borderId="18" xfId="2" applyFont="1" applyFill="1" applyBorder="1" applyAlignment="1">
      <alignment horizontal="center" vertical="center" wrapText="1"/>
    </xf>
    <xf numFmtId="0" fontId="54" fillId="0" borderId="28" xfId="2" applyFont="1" applyFill="1" applyBorder="1" applyAlignment="1">
      <alignment horizontal="center" vertical="center" wrapText="1"/>
    </xf>
    <xf numFmtId="0" fontId="54" fillId="0" borderId="12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31" borderId="64" xfId="1" applyFont="1" applyFill="1" applyBorder="1" applyAlignment="1">
      <alignment horizontal="center" vertical="center"/>
    </xf>
    <xf numFmtId="0" fontId="9" fillId="31" borderId="0" xfId="1" applyFont="1" applyFill="1" applyBorder="1" applyAlignment="1">
      <alignment horizontal="center" vertical="center"/>
    </xf>
    <xf numFmtId="0" fontId="9" fillId="31" borderId="61" xfId="1" applyFont="1" applyFill="1" applyBorder="1" applyAlignment="1">
      <alignment horizontal="center" vertical="center"/>
    </xf>
    <xf numFmtId="0" fontId="9" fillId="32" borderId="54" xfId="1" applyFont="1" applyFill="1" applyBorder="1" applyAlignment="1">
      <alignment horizontal="center" vertical="center"/>
    </xf>
    <xf numFmtId="0" fontId="9" fillId="32" borderId="33" xfId="1" applyFont="1" applyFill="1" applyBorder="1" applyAlignment="1">
      <alignment horizontal="center" vertical="center"/>
    </xf>
    <xf numFmtId="0" fontId="9" fillId="32" borderId="34" xfId="1" applyFont="1" applyFill="1" applyBorder="1" applyAlignment="1">
      <alignment horizontal="center" vertical="center"/>
    </xf>
    <xf numFmtId="0" fontId="9" fillId="32" borderId="55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32" borderId="62" xfId="1" applyFont="1" applyFill="1" applyBorder="1" applyAlignment="1">
      <alignment horizontal="center" vertical="center"/>
    </xf>
    <xf numFmtId="0" fontId="9" fillId="33" borderId="54" xfId="1" applyFont="1" applyFill="1" applyBorder="1" applyAlignment="1">
      <alignment horizontal="center" vertical="center"/>
    </xf>
    <xf numFmtId="0" fontId="9" fillId="33" borderId="33" xfId="1" applyFont="1" applyFill="1" applyBorder="1" applyAlignment="1">
      <alignment horizontal="center" vertical="center"/>
    </xf>
    <xf numFmtId="0" fontId="9" fillId="33" borderId="34" xfId="1" applyFont="1" applyFill="1" applyBorder="1" applyAlignment="1">
      <alignment horizontal="center" vertical="center"/>
    </xf>
    <xf numFmtId="0" fontId="9" fillId="33" borderId="55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62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34" borderId="1" xfId="1" applyFont="1" applyFill="1" applyBorder="1" applyAlignment="1">
      <alignment horizontal="center" vertical="center" wrapText="1"/>
    </xf>
    <xf numFmtId="0" fontId="106" fillId="4" borderId="1" xfId="1" applyFont="1" applyFill="1" applyBorder="1" applyAlignment="1">
      <alignment horizontal="center" vertical="center" wrapText="1"/>
    </xf>
    <xf numFmtId="0" fontId="9" fillId="29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0" borderId="54" xfId="1" applyFont="1" applyFill="1" applyBorder="1" applyAlignment="1">
      <alignment horizontal="center" vertical="center"/>
    </xf>
    <xf numFmtId="0" fontId="9" fillId="30" borderId="33" xfId="1" applyFont="1" applyFill="1" applyBorder="1" applyAlignment="1">
      <alignment horizontal="center" vertical="center"/>
    </xf>
    <xf numFmtId="0" fontId="9" fillId="30" borderId="34" xfId="1" applyFont="1" applyFill="1" applyBorder="1" applyAlignment="1">
      <alignment horizontal="center" vertical="center"/>
    </xf>
    <xf numFmtId="0" fontId="9" fillId="30" borderId="63" xfId="1" applyFont="1" applyFill="1" applyBorder="1" applyAlignment="1">
      <alignment horizontal="center" vertical="center"/>
    </xf>
    <xf numFmtId="0" fontId="9" fillId="30" borderId="0" xfId="1" applyFont="1" applyFill="1" applyBorder="1" applyAlignment="1">
      <alignment horizontal="center" vertical="center"/>
    </xf>
    <xf numFmtId="0" fontId="9" fillId="30" borderId="55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0" borderId="25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46" xfId="1" applyFont="1" applyFill="1" applyBorder="1" applyAlignment="1">
      <alignment horizontal="center" vertical="center" wrapText="1"/>
    </xf>
    <xf numFmtId="0" fontId="11" fillId="0" borderId="56" xfId="1" applyFont="1" applyFill="1" applyBorder="1" applyAlignment="1">
      <alignment horizontal="center" vertical="center" wrapText="1"/>
    </xf>
    <xf numFmtId="0" fontId="10" fillId="0" borderId="54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53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28" borderId="33" xfId="1" applyFont="1" applyFill="1" applyBorder="1" applyAlignment="1">
      <alignment horizontal="center" vertical="center"/>
    </xf>
    <xf numFmtId="0" fontId="9" fillId="28" borderId="34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61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62" xfId="1" applyFont="1" applyFill="1" applyBorder="1" applyAlignment="1">
      <alignment horizontal="center" vertical="center"/>
    </xf>
    <xf numFmtId="0" fontId="9" fillId="0" borderId="45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59" xfId="1" applyFont="1" applyFill="1" applyBorder="1" applyAlignment="1">
      <alignment horizontal="center" vertical="center" wrapText="1"/>
    </xf>
    <xf numFmtId="0" fontId="9" fillId="9" borderId="6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7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58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114" fillId="9" borderId="1" xfId="1" applyFont="1" applyFill="1" applyBorder="1" applyAlignment="1">
      <alignment horizontal="center" vertical="center"/>
    </xf>
    <xf numFmtId="0" fontId="9" fillId="5" borderId="54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5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29" fillId="0" borderId="23" xfId="0" applyFont="1" applyBorder="1" applyAlignment="1">
      <alignment horizontal="center" vertical="center"/>
    </xf>
    <xf numFmtId="0" fontId="129" fillId="0" borderId="24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129" fillId="0" borderId="1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6" fillId="0" borderId="23" xfId="0" applyFont="1" applyBorder="1" applyAlignment="1">
      <alignment horizontal="center" vertical="center" wrapText="1"/>
    </xf>
    <xf numFmtId="0" fontId="76" fillId="0" borderId="24" xfId="0" applyFont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/>
    </xf>
    <xf numFmtId="0" fontId="76" fillId="0" borderId="23" xfId="0" applyFont="1" applyBorder="1" applyAlignment="1">
      <alignment horizontal="center" vertical="center"/>
    </xf>
    <xf numFmtId="0" fontId="76" fillId="0" borderId="24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5B-4903-B1AF-0A1EA066090E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B95B-4903-B1AF-0A1EA066090E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B95B-4903-B1AF-0A1EA066090E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B95B-4903-B1AF-0A1EA066090E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5B-4903-B1AF-0A1EA066090E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5B-4903-B1AF-0A1EA066090E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5B-4903-B1AF-0A1EA066090E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5B-4903-B1AF-0A1EA06609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5B-4903-B1AF-0A1EA0660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6-41F4-9811-0EFDEAE7E2EE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06-41F4-9811-0EFDEAE7E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5357119"/>
        <c:axId val="1"/>
      </c:barChart>
      <c:catAx>
        <c:axId val="353571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3535711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D7-4FB6-BE06-0A0A8B9212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1D7-4FB6-BE06-0A0A8B921269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D7-4FB6-BE06-0A0A8B921269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D7-4FB6-BE06-0A0A8B921269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D7-4FB6-BE06-0A0A8B921269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1D7-4FB6-BE06-0A0A8B921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F723-4443-B206-6B5AA9E013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23-4443-B206-6B5AA9E013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723-4443-B206-6B5AA9E013AF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23-4443-B206-6B5AA9E013AF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23-4443-B206-6B5AA9E013AF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23-4443-B206-6B5AA9E013A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723-4443-B206-6B5AA9E01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F78C-46BE-A2AD-E82770F0EB7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8C-46BE-A2AD-E82770F0EB7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78C-46BE-A2AD-E82770F0EB7E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8C-46BE-A2AD-E82770F0EB7E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8C-46BE-A2AD-E82770F0EB7E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8C-46BE-A2AD-E82770F0EB7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8C-46BE-A2AD-E82770F0E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BB-4366-A662-C74F9A3EEAA7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FBB-4366-A662-C74F9A3EEAA7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BB-4366-A662-C74F9A3EEAA7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BB-4366-A662-C74F9A3EEA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BB-4366-A662-C74F9A3EE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8-436B-9705-3846819F9911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F8-436B-9705-3846819F991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F8-436B-9705-3846819F991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F8-436B-9705-3846819F991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F8-436B-9705-3846819F991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F8-436B-9705-3846819F991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F8-436B-9705-3846819F991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F8-436B-9705-3846819F991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F8-436B-9705-3846819F991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F8-436B-9705-3846819F991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F8-436B-9705-3846819F991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6F8-436B-9705-3846819F9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57951"/>
        <c:axId val="1"/>
      </c:barChart>
      <c:catAx>
        <c:axId val="3535795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3535795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B-4737-ADC2-108D2F9F1E2B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7B-4737-ADC2-108D2F9F1E2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7B-4737-ADC2-108D2F9F1E2B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7B-4737-ADC2-108D2F9F1E2B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7B-4737-ADC2-108D2F9F1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363359"/>
        <c:axId val="1"/>
      </c:barChart>
      <c:dateAx>
        <c:axId val="35363359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63359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2.98363360444142E-2"/>
          <c:y val="0.88471329597313841"/>
          <c:w val="0.98459908946566854"/>
          <c:h val="0.97660826180511218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B-4BB8-9209-9AF1EA2F2FF3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B-4BB8-9209-9AF1EA2F2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5356703"/>
        <c:axId val="1"/>
        <c:axId val="0"/>
      </c:bar3DChart>
      <c:catAx>
        <c:axId val="3535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535670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682915017885759"/>
          <c:y val="0.4549799058027677"/>
          <c:w val="0.98576041909134449"/>
          <c:h val="0.53812351112000145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05-4E01-B986-884AA486665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05-4E01-B986-884AA4866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0378831"/>
        <c:axId val="1"/>
      </c:barChart>
      <c:catAx>
        <c:axId val="212037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2037883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1B-43B5-88AD-22F5A46D1B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1B-43B5-88AD-22F5A46D1BE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31B-43B5-88AD-22F5A46D1BE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31B-43B5-88AD-22F5A46D1BE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431B-43B5-88AD-22F5A46D1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6831-425B-8AFF-96E726AF7687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6831-425B-8AFF-96E726AF768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831-425B-8AFF-96E726AF768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831-425B-8AFF-96E726AF7687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31-425B-8AFF-96E726AF7687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31-425B-8AFF-96E726AF7687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31-425B-8AFF-96E726AF7687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31-425B-8AFF-96E726AF768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31-425B-8AFF-96E726AF7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91-4060-B3C5-C6950BFCB32A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91-4060-B3C5-C6950BFCB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60031"/>
        <c:axId val="1"/>
      </c:barChart>
      <c:catAx>
        <c:axId val="353600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35360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54-4342-9623-BB63854DA7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54-4342-9623-BB63854DA7E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954-4342-9623-BB63854DA7E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954-4342-9623-BB63854DA7E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54-4342-9623-BB63854DA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1938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2040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3726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372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214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382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382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223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2245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2348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17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1715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1715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1715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4.4" x14ac:dyDescent="0.3"/>
  <cols>
    <col min="1" max="1" width="37.33203125" customWidth="1"/>
    <col min="5" max="5" width="8" customWidth="1"/>
    <col min="6" max="6" width="7.88671875" customWidth="1"/>
    <col min="7" max="7" width="8.44140625" customWidth="1"/>
    <col min="9" max="9" width="8.44140625" customWidth="1"/>
    <col min="10" max="10" width="7.44140625" customWidth="1"/>
    <col min="11" max="11" width="7" customWidth="1"/>
    <col min="12" max="12" width="7.44140625" customWidth="1"/>
  </cols>
  <sheetData>
    <row r="1" spans="1:12" ht="15.75" customHeight="1" thickBot="1" x14ac:dyDescent="0.35">
      <c r="A1" s="426"/>
      <c r="B1" s="980" t="s">
        <v>317</v>
      </c>
      <c r="C1" s="982" t="s">
        <v>5</v>
      </c>
      <c r="D1" s="978" t="s">
        <v>318</v>
      </c>
      <c r="E1" s="978"/>
      <c r="F1" s="984" t="s">
        <v>319</v>
      </c>
      <c r="G1" s="984" t="s">
        <v>320</v>
      </c>
      <c r="H1" s="984" t="s">
        <v>246</v>
      </c>
      <c r="I1" s="978" t="s">
        <v>318</v>
      </c>
      <c r="J1" s="978"/>
      <c r="K1" s="427"/>
      <c r="L1" s="427"/>
    </row>
    <row r="2" spans="1:12" ht="15" thickBot="1" x14ac:dyDescent="0.35">
      <c r="A2" s="428"/>
      <c r="B2" s="981"/>
      <c r="C2" s="983"/>
      <c r="D2" s="429" t="s">
        <v>321</v>
      </c>
      <c r="E2" s="429" t="s">
        <v>322</v>
      </c>
      <c r="F2" s="985"/>
      <c r="G2" s="985"/>
      <c r="H2" s="985"/>
      <c r="I2" s="429" t="s">
        <v>321</v>
      </c>
      <c r="J2" s="429" t="s">
        <v>322</v>
      </c>
    </row>
    <row r="3" spans="1:12" ht="15" thickBot="1" x14ac:dyDescent="0.35">
      <c r="A3" s="430" t="s">
        <v>323</v>
      </c>
      <c r="B3" s="431" t="e">
        <f t="shared" ref="B3:B18" si="0">C3+F3+G3+H3</f>
        <v>#REF!</v>
      </c>
      <c r="C3" s="431" t="e">
        <f>D3+E3</f>
        <v>#REF!</v>
      </c>
      <c r="D3" s="431" t="e">
        <f>#REF!</f>
        <v>#REF!</v>
      </c>
      <c r="E3" s="431" t="e">
        <f>#REF!</f>
        <v>#REF!</v>
      </c>
      <c r="F3" s="431" t="e">
        <f>#REF!</f>
        <v>#REF!</v>
      </c>
      <c r="G3" s="431" t="e">
        <f>#REF!</f>
        <v>#REF!</v>
      </c>
      <c r="H3" s="431">
        <f>I3+J3</f>
        <v>336.90000000000146</v>
      </c>
      <c r="I3" s="431">
        <f>econom!F69</f>
        <v>352.50000000000148</v>
      </c>
      <c r="J3" s="431">
        <f>econom!G69</f>
        <v>-15.600000000000009</v>
      </c>
    </row>
    <row r="4" spans="1:12" ht="15" thickBot="1" x14ac:dyDescent="0.35">
      <c r="A4" s="432" t="s">
        <v>324</v>
      </c>
      <c r="B4" s="433" t="e">
        <f>B3+B5</f>
        <v>#REF!</v>
      </c>
      <c r="C4" s="433" t="e">
        <f t="shared" ref="C4:J4" si="1">C3+C5</f>
        <v>#REF!</v>
      </c>
      <c r="D4" s="433" t="e">
        <f t="shared" si="1"/>
        <v>#REF!</v>
      </c>
      <c r="E4" s="433" t="e">
        <f t="shared" si="1"/>
        <v>#REF!</v>
      </c>
      <c r="F4" s="433" t="e">
        <f t="shared" si="1"/>
        <v>#REF!</v>
      </c>
      <c r="G4" s="433" t="e">
        <f t="shared" si="1"/>
        <v>#REF!</v>
      </c>
      <c r="H4" s="433">
        <f t="shared" si="1"/>
        <v>0</v>
      </c>
      <c r="I4" s="433">
        <f t="shared" si="1"/>
        <v>0</v>
      </c>
      <c r="J4" s="433">
        <f t="shared" si="1"/>
        <v>0</v>
      </c>
    </row>
    <row r="5" spans="1:12" ht="15" thickBot="1" x14ac:dyDescent="0.35">
      <c r="A5" s="434" t="s">
        <v>325</v>
      </c>
      <c r="B5" s="435" t="e">
        <f t="shared" ref="B5:J5" si="2">B6+B16+B17</f>
        <v>#REF!</v>
      </c>
      <c r="C5" s="435" t="e">
        <f t="shared" si="2"/>
        <v>#REF!</v>
      </c>
      <c r="D5" s="435" t="e">
        <f t="shared" si="2"/>
        <v>#REF!</v>
      </c>
      <c r="E5" s="435" t="e">
        <f t="shared" si="2"/>
        <v>#REF!</v>
      </c>
      <c r="F5" s="435" t="e">
        <f>F6+F16+F17</f>
        <v>#REF!</v>
      </c>
      <c r="G5" s="435" t="e">
        <f t="shared" si="2"/>
        <v>#REF!</v>
      </c>
      <c r="H5" s="435">
        <f t="shared" si="2"/>
        <v>-336.9000000000014</v>
      </c>
      <c r="I5" s="435">
        <f t="shared" si="2"/>
        <v>-352.50000000000148</v>
      </c>
      <c r="J5" s="435">
        <f t="shared" si="2"/>
        <v>15.600000000000009</v>
      </c>
    </row>
    <row r="6" spans="1:12" ht="15" thickBot="1" x14ac:dyDescent="0.35">
      <c r="A6" s="436" t="s">
        <v>326</v>
      </c>
      <c r="B6" s="437" t="e">
        <f t="shared" si="0"/>
        <v>#REF!</v>
      </c>
      <c r="C6" s="437" t="e">
        <f>D6+E6</f>
        <v>#REF!</v>
      </c>
      <c r="D6" s="437" t="e">
        <f>D7+D10+D13+D14</f>
        <v>#REF!</v>
      </c>
      <c r="E6" s="437" t="e">
        <f>E7+E10+E13+E14</f>
        <v>#REF!</v>
      </c>
      <c r="F6" s="437" t="e">
        <f>F7+F10+F13+F14</f>
        <v>#REF!</v>
      </c>
      <c r="G6" s="437" t="e">
        <f>G7+G10+G13+G14</f>
        <v>#REF!</v>
      </c>
      <c r="H6" s="437">
        <f>I6+J6</f>
        <v>-310.60000000000144</v>
      </c>
      <c r="I6" s="437">
        <f>I7+I10+I13+I14</f>
        <v>-325.50000000000148</v>
      </c>
      <c r="J6" s="437">
        <f>J7+J10+J13+J14</f>
        <v>14.900000000000009</v>
      </c>
    </row>
    <row r="7" spans="1:12" ht="15" thickBot="1" x14ac:dyDescent="0.35">
      <c r="A7" s="438" t="s">
        <v>327</v>
      </c>
      <c r="B7" s="468" t="e">
        <f t="shared" si="0"/>
        <v>#REF!</v>
      </c>
      <c r="C7" s="439">
        <f t="shared" ref="C7:C19" si="3">D7+E7</f>
        <v>0</v>
      </c>
      <c r="D7" s="439">
        <f>D8+D9</f>
        <v>0</v>
      </c>
      <c r="E7" s="439">
        <f>E8+E9</f>
        <v>0</v>
      </c>
      <c r="F7" s="439" t="e">
        <f>F8+F9</f>
        <v>#REF!</v>
      </c>
      <c r="G7" s="439" t="e">
        <f>G8+G9</f>
        <v>#REF!</v>
      </c>
      <c r="H7" s="439">
        <f>I7+J7</f>
        <v>-575.80000000000143</v>
      </c>
      <c r="I7" s="439">
        <f>I8+I9</f>
        <v>-575.80000000000143</v>
      </c>
      <c r="J7" s="439">
        <f>J8+J9</f>
        <v>0</v>
      </c>
    </row>
    <row r="8" spans="1:12" x14ac:dyDescent="0.3">
      <c r="A8" s="440" t="s">
        <v>328</v>
      </c>
      <c r="B8" s="441"/>
      <c r="C8" s="441"/>
      <c r="D8" s="441"/>
      <c r="E8" s="441"/>
      <c r="F8" s="441"/>
      <c r="G8" s="441"/>
      <c r="H8" s="441"/>
      <c r="I8" s="441"/>
      <c r="J8" s="441"/>
    </row>
    <row r="9" spans="1:12" ht="15" thickBot="1" x14ac:dyDescent="0.35">
      <c r="A9" s="442" t="s">
        <v>329</v>
      </c>
      <c r="B9" s="443" t="e">
        <f t="shared" si="0"/>
        <v>#REF!</v>
      </c>
      <c r="C9" s="443">
        <f t="shared" si="3"/>
        <v>0</v>
      </c>
      <c r="D9" s="457"/>
      <c r="E9" s="457"/>
      <c r="F9" s="443" t="e">
        <f>#REF!-podval!F12</f>
        <v>#REF!</v>
      </c>
      <c r="G9" s="443" t="e">
        <f>#REF!</f>
        <v>#REF!</v>
      </c>
      <c r="H9" s="441">
        <f>I9+J9</f>
        <v>-575.80000000000143</v>
      </c>
      <c r="I9" s="443">
        <f>econom!F135</f>
        <v>-575.80000000000143</v>
      </c>
      <c r="J9" s="457"/>
    </row>
    <row r="10" spans="1:12" ht="15" thickBot="1" x14ac:dyDescent="0.35">
      <c r="A10" s="438" t="s">
        <v>330</v>
      </c>
      <c r="B10" s="468">
        <f t="shared" si="0"/>
        <v>0</v>
      </c>
      <c r="C10" s="439">
        <f t="shared" si="3"/>
        <v>0</v>
      </c>
      <c r="D10" s="439">
        <f>D11+D12</f>
        <v>0</v>
      </c>
      <c r="E10" s="439">
        <f>E11+E12</f>
        <v>0</v>
      </c>
      <c r="F10" s="439">
        <f>F11+F12</f>
        <v>0</v>
      </c>
      <c r="G10" s="439">
        <f>G11+G12</f>
        <v>0</v>
      </c>
      <c r="H10" s="439">
        <f>I10+J10</f>
        <v>0</v>
      </c>
      <c r="I10" s="439">
        <f>I11+I12</f>
        <v>0</v>
      </c>
      <c r="J10" s="439">
        <f>J11+J12</f>
        <v>0</v>
      </c>
    </row>
    <row r="11" spans="1:12" x14ac:dyDescent="0.3">
      <c r="A11" s="440" t="s">
        <v>331</v>
      </c>
      <c r="B11" s="441">
        <f t="shared" si="0"/>
        <v>0</v>
      </c>
      <c r="C11" s="441">
        <f t="shared" si="3"/>
        <v>0</v>
      </c>
      <c r="D11" s="458"/>
      <c r="E11" s="441"/>
      <c r="F11" s="441"/>
      <c r="G11" s="441"/>
      <c r="H11" s="441"/>
      <c r="I11" s="441"/>
      <c r="J11" s="441"/>
    </row>
    <row r="12" spans="1:12" ht="15" thickBot="1" x14ac:dyDescent="0.35">
      <c r="A12" s="442" t="s">
        <v>332</v>
      </c>
      <c r="B12" s="443">
        <f t="shared" si="0"/>
        <v>0</v>
      </c>
      <c r="C12" s="443">
        <f t="shared" si="3"/>
        <v>0</v>
      </c>
      <c r="D12" s="457"/>
      <c r="E12" s="457"/>
      <c r="F12" s="457"/>
      <c r="G12" s="443"/>
      <c r="H12" s="443">
        <f>I12+J12</f>
        <v>0</v>
      </c>
      <c r="I12" s="457"/>
      <c r="J12" s="457"/>
    </row>
    <row r="13" spans="1:12" ht="15" thickBot="1" x14ac:dyDescent="0.35">
      <c r="A13" s="438" t="s">
        <v>333</v>
      </c>
      <c r="B13" s="439">
        <f t="shared" si="0"/>
        <v>0</v>
      </c>
      <c r="C13" s="439">
        <f t="shared" si="3"/>
        <v>0</v>
      </c>
      <c r="D13" s="459"/>
      <c r="E13" s="439"/>
      <c r="F13" s="439"/>
      <c r="G13" s="439"/>
      <c r="H13" s="439"/>
      <c r="I13" s="439"/>
      <c r="J13" s="439"/>
    </row>
    <row r="14" spans="1:12" x14ac:dyDescent="0.3">
      <c r="A14" s="444" t="s">
        <v>334</v>
      </c>
      <c r="B14" s="445" t="e">
        <f t="shared" si="0"/>
        <v>#REF!</v>
      </c>
      <c r="C14" s="445" t="e">
        <f t="shared" si="3"/>
        <v>#REF!</v>
      </c>
      <c r="D14" s="445" t="e">
        <f>-D3-D7-D10-D13-D16-D17</f>
        <v>#REF!</v>
      </c>
      <c r="E14" s="445" t="e">
        <f>-E3-E7-E10-E13-E16-E17</f>
        <v>#REF!</v>
      </c>
      <c r="F14" s="445" t="e">
        <f>-F3-F7-F10-F13-F16-F17</f>
        <v>#REF!</v>
      </c>
      <c r="G14" s="445" t="e">
        <f>-G3-G7-G10-G13-G16-G17</f>
        <v>#REF!</v>
      </c>
      <c r="H14" s="437">
        <f t="shared" ref="H14:H19" si="4">I14+J14</f>
        <v>265.2</v>
      </c>
      <c r="I14" s="445">
        <f>-I3-I7-I10-I13-I16-I17</f>
        <v>250.29999999999995</v>
      </c>
      <c r="J14" s="445">
        <f>-J3-J7-J10-J13-J16-J17</f>
        <v>14.900000000000009</v>
      </c>
    </row>
    <row r="15" spans="1:12" ht="15" thickBot="1" x14ac:dyDescent="0.35">
      <c r="A15" s="446" t="s">
        <v>335</v>
      </c>
      <c r="B15" s="443" t="e">
        <f t="shared" si="0"/>
        <v>#REF!</v>
      </c>
      <c r="C15" s="443" t="e">
        <f t="shared" si="3"/>
        <v>#REF!</v>
      </c>
      <c r="D15" s="443" t="e">
        <f>#REF!+#REF!</f>
        <v>#REF!</v>
      </c>
      <c r="E15" s="443"/>
      <c r="F15" s="443" t="e">
        <f>#REF!</f>
        <v>#REF!</v>
      </c>
      <c r="G15" s="443"/>
      <c r="H15" s="443">
        <f t="shared" si="4"/>
        <v>-37.299999999999997</v>
      </c>
      <c r="I15" s="443">
        <f>econom!F122</f>
        <v>-37.299999999999997</v>
      </c>
      <c r="J15" s="443"/>
    </row>
    <row r="16" spans="1:12" ht="15" thickBot="1" x14ac:dyDescent="0.35">
      <c r="A16" s="438" t="s">
        <v>336</v>
      </c>
      <c r="B16" s="439" t="e">
        <f t="shared" si="0"/>
        <v>#REF!</v>
      </c>
      <c r="C16" s="439" t="e">
        <f t="shared" si="3"/>
        <v>#REF!</v>
      </c>
      <c r="D16" s="439" t="e">
        <f>#REF!</f>
        <v>#REF!</v>
      </c>
      <c r="E16" s="439"/>
      <c r="F16" s="439"/>
      <c r="G16" s="439"/>
      <c r="H16" s="439">
        <f t="shared" si="4"/>
        <v>1.6</v>
      </c>
      <c r="I16" s="439">
        <f>econom!F75</f>
        <v>1.6</v>
      </c>
      <c r="J16" s="439"/>
    </row>
    <row r="17" spans="1:10" ht="15" thickBot="1" x14ac:dyDescent="0.35">
      <c r="A17" s="447" t="s">
        <v>337</v>
      </c>
      <c r="B17" s="439" t="e">
        <f t="shared" si="0"/>
        <v>#REF!</v>
      </c>
      <c r="C17" s="439" t="e">
        <f t="shared" si="3"/>
        <v>#REF!</v>
      </c>
      <c r="D17" s="439" t="e">
        <f>D18+D19</f>
        <v>#REF!</v>
      </c>
      <c r="E17" s="439" t="e">
        <f>E18+E19</f>
        <v>#REF!</v>
      </c>
      <c r="F17" s="439"/>
      <c r="G17" s="439"/>
      <c r="H17" s="439">
        <f t="shared" si="4"/>
        <v>-27.900000000000002</v>
      </c>
      <c r="I17" s="439">
        <f>I18+I19</f>
        <v>-28.6</v>
      </c>
      <c r="J17" s="439">
        <f>J18+J19</f>
        <v>0.7</v>
      </c>
    </row>
    <row r="18" spans="1:10" x14ac:dyDescent="0.3">
      <c r="A18" s="448" t="s">
        <v>271</v>
      </c>
      <c r="B18" s="449" t="e">
        <f t="shared" si="0"/>
        <v>#REF!</v>
      </c>
      <c r="C18" s="441" t="e">
        <f t="shared" si="3"/>
        <v>#REF!</v>
      </c>
      <c r="D18" s="441" t="e">
        <f>#REF!</f>
        <v>#REF!</v>
      </c>
      <c r="E18" s="441" t="e">
        <f>#REF!</f>
        <v>#REF!</v>
      </c>
      <c r="F18" s="441"/>
      <c r="G18" s="441"/>
      <c r="H18" s="441">
        <f t="shared" si="4"/>
        <v>0.7</v>
      </c>
      <c r="I18" s="441">
        <f>econom!F133</f>
        <v>0</v>
      </c>
      <c r="J18" s="441">
        <f>econom!G133</f>
        <v>0.7</v>
      </c>
    </row>
    <row r="19" spans="1:10" ht="15" thickBot="1" x14ac:dyDescent="0.35">
      <c r="A19" s="450" t="s">
        <v>272</v>
      </c>
      <c r="B19" s="451" t="e">
        <f>C19+F19+G19+H19</f>
        <v>#REF!</v>
      </c>
      <c r="C19" s="451" t="e">
        <f t="shared" si="3"/>
        <v>#REF!</v>
      </c>
      <c r="D19" s="451" t="e">
        <f>#REF!</f>
        <v>#REF!</v>
      </c>
      <c r="E19" s="451" t="e">
        <f>#REF!</f>
        <v>#REF!</v>
      </c>
      <c r="F19" s="451"/>
      <c r="G19" s="451"/>
      <c r="H19" s="451">
        <f t="shared" si="4"/>
        <v>-28.6</v>
      </c>
      <c r="I19" s="451">
        <f>econom!F134</f>
        <v>-28.6</v>
      </c>
      <c r="J19" s="451">
        <f>econom!G134</f>
        <v>0</v>
      </c>
    </row>
    <row r="20" spans="1:10" s="363" customFormat="1" x14ac:dyDescent="0.3"/>
    <row r="21" spans="1:10" s="363" customFormat="1" x14ac:dyDescent="0.3">
      <c r="B21" s="723"/>
      <c r="C21" s="979" t="s">
        <v>338</v>
      </c>
      <c r="D21" s="979"/>
      <c r="E21" s="979"/>
      <c r="F21" s="979"/>
    </row>
    <row r="22" spans="1:10" s="363" customFormat="1" x14ac:dyDescent="0.3"/>
    <row r="23" spans="1:10" s="363" customFormat="1" x14ac:dyDescent="0.3"/>
    <row r="24" spans="1:10" s="363" customFormat="1" x14ac:dyDescent="0.3"/>
    <row r="25" spans="1:10" s="363" customFormat="1" x14ac:dyDescent="0.3"/>
    <row r="26" spans="1:10" s="363" customFormat="1" x14ac:dyDescent="0.3"/>
    <row r="27" spans="1:10" s="363" customFormat="1" x14ac:dyDescent="0.3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304</v>
      </c>
      <c r="B2">
        <v>7298.8</v>
      </c>
    </row>
    <row r="3" spans="1:2" x14ac:dyDescent="0.3">
      <c r="A3" t="s">
        <v>305</v>
      </c>
      <c r="B3">
        <v>10826.2</v>
      </c>
    </row>
    <row r="4" spans="1:2" x14ac:dyDescent="0.3">
      <c r="A4" t="s">
        <v>306</v>
      </c>
      <c r="B4">
        <v>979.9</v>
      </c>
    </row>
    <row r="5" spans="1:2" ht="28.8" x14ac:dyDescent="0.3">
      <c r="A5" s="371" t="s">
        <v>307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60"/>
      <c r="B2" s="366"/>
    </row>
    <row r="3" spans="1:3" x14ac:dyDescent="0.3">
      <c r="A3" s="360"/>
      <c r="B3" s="366"/>
    </row>
    <row r="4" spans="1:3" x14ac:dyDescent="0.3">
      <c r="A4" s="367"/>
      <c r="B4" s="366"/>
    </row>
    <row r="5" spans="1:3" x14ac:dyDescent="0.3">
      <c r="A5" s="366"/>
      <c r="B5" s="366"/>
    </row>
    <row r="6" spans="1:3" x14ac:dyDescent="0.3">
      <c r="B6" s="374">
        <v>10500.6</v>
      </c>
    </row>
    <row r="7" spans="1:3" ht="28.8" x14ac:dyDescent="0.3">
      <c r="A7" s="360" t="s">
        <v>300</v>
      </c>
      <c r="B7">
        <v>5250.6</v>
      </c>
      <c r="C7">
        <v>50</v>
      </c>
    </row>
    <row r="8" spans="1:3" x14ac:dyDescent="0.3">
      <c r="A8" s="360" t="s">
        <v>33</v>
      </c>
      <c r="B8">
        <v>1941.1</v>
      </c>
      <c r="C8">
        <v>18.5</v>
      </c>
    </row>
    <row r="9" spans="1:3" x14ac:dyDescent="0.3">
      <c r="A9" s="367" t="s">
        <v>301</v>
      </c>
      <c r="B9">
        <v>1676.9</v>
      </c>
      <c r="C9">
        <v>16</v>
      </c>
    </row>
    <row r="10" spans="1:3" x14ac:dyDescent="0.3">
      <c r="A10" s="366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8" t="s">
        <v>68</v>
      </c>
      <c r="B1" s="370">
        <v>162.19999999999999</v>
      </c>
      <c r="C1" s="259">
        <f t="shared" ref="C1:C10" si="0">B1/$B$11*100</f>
        <v>0.50232114487102852</v>
      </c>
    </row>
    <row r="2" spans="1:3" ht="31.2" x14ac:dyDescent="0.3">
      <c r="A2" s="218" t="s">
        <v>70</v>
      </c>
      <c r="B2" s="370">
        <v>379.7</v>
      </c>
      <c r="C2" s="259">
        <f t="shared" si="0"/>
        <v>1.1759022115137459</v>
      </c>
    </row>
    <row r="3" spans="1:3" ht="15.6" x14ac:dyDescent="0.3">
      <c r="A3" s="218" t="s">
        <v>63</v>
      </c>
      <c r="B3" s="370">
        <v>539.5</v>
      </c>
      <c r="C3" s="259">
        <f t="shared" si="0"/>
        <v>1.6707907377183719</v>
      </c>
    </row>
    <row r="4" spans="1:3" ht="31.2" x14ac:dyDescent="0.3">
      <c r="A4" s="218" t="s">
        <v>74</v>
      </c>
      <c r="B4" s="370">
        <v>629.70000000000005</v>
      </c>
      <c r="C4" s="259">
        <f t="shared" si="0"/>
        <v>1.9501333225973287</v>
      </c>
    </row>
    <row r="5" spans="1:3" ht="15.6" x14ac:dyDescent="0.3">
      <c r="A5" s="218" t="s">
        <v>71</v>
      </c>
      <c r="B5" s="370">
        <v>3267.5</v>
      </c>
      <c r="C5" s="259">
        <f t="shared" si="0"/>
        <v>10.119200621862429</v>
      </c>
    </row>
    <row r="6" spans="1:3" ht="31.2" x14ac:dyDescent="0.3">
      <c r="A6" s="218" t="s">
        <v>64</v>
      </c>
      <c r="B6" s="370">
        <v>3338.7</v>
      </c>
      <c r="C6" s="259">
        <f t="shared" si="0"/>
        <v>10.339701642299033</v>
      </c>
    </row>
    <row r="7" spans="1:3" ht="15.6" x14ac:dyDescent="0.3">
      <c r="A7" s="218" t="s">
        <v>59</v>
      </c>
      <c r="B7" s="370">
        <v>3773.4</v>
      </c>
      <c r="C7" s="259">
        <f t="shared" si="0"/>
        <v>11.685934698251167</v>
      </c>
    </row>
    <row r="8" spans="1:3" ht="31.2" x14ac:dyDescent="0.3">
      <c r="A8" s="218" t="s">
        <v>62</v>
      </c>
      <c r="B8" s="370">
        <v>5278.2</v>
      </c>
      <c r="C8" s="259">
        <f t="shared" si="0"/>
        <v>16.346186602085471</v>
      </c>
    </row>
    <row r="9" spans="1:3" ht="15.6" x14ac:dyDescent="0.3">
      <c r="A9" s="218" t="s">
        <v>78</v>
      </c>
      <c r="B9" s="370">
        <v>6651.1</v>
      </c>
      <c r="C9" s="259">
        <f t="shared" si="0"/>
        <v>20.597954171712075</v>
      </c>
    </row>
    <row r="10" spans="1:3" ht="18" customHeight="1" x14ac:dyDescent="0.3">
      <c r="A10" s="218" t="s">
        <v>76</v>
      </c>
      <c r="B10" s="370">
        <v>8270.1</v>
      </c>
      <c r="C10" s="259">
        <f t="shared" si="0"/>
        <v>25.611874847089354</v>
      </c>
    </row>
    <row r="11" spans="1:3" ht="15.6" x14ac:dyDescent="0.3">
      <c r="A11" s="218"/>
      <c r="B11" s="370">
        <v>32290.1</v>
      </c>
      <c r="C11" s="370"/>
    </row>
    <row r="12" spans="1:3" ht="15.6" x14ac:dyDescent="0.3">
      <c r="A12" s="21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69" t="s">
        <v>44</v>
      </c>
      <c r="B2" s="370">
        <v>56.1</v>
      </c>
      <c r="C2" s="370">
        <v>1.3</v>
      </c>
    </row>
    <row r="3" spans="1:3" x14ac:dyDescent="0.3">
      <c r="A3" s="126" t="s">
        <v>40</v>
      </c>
      <c r="B3" s="370">
        <v>205.2</v>
      </c>
      <c r="C3" s="370">
        <v>4.5999999999999996</v>
      </c>
    </row>
    <row r="4" spans="1:3" x14ac:dyDescent="0.3">
      <c r="A4" s="368" t="s">
        <v>32</v>
      </c>
      <c r="B4" s="370">
        <v>1169</v>
      </c>
      <c r="C4" s="370">
        <v>26.2</v>
      </c>
    </row>
    <row r="5" spans="1:3" ht="27.6" x14ac:dyDescent="0.3">
      <c r="A5" s="368" t="s">
        <v>302</v>
      </c>
      <c r="B5" s="370">
        <v>3029.5</v>
      </c>
      <c r="C5" s="370">
        <v>67.900000000000006</v>
      </c>
    </row>
    <row r="6" spans="1:3" x14ac:dyDescent="0.3">
      <c r="B6">
        <v>4459.8</v>
      </c>
    </row>
    <row r="9" spans="1:3" ht="27.6" x14ac:dyDescent="0.3">
      <c r="A9" s="368" t="s">
        <v>302</v>
      </c>
      <c r="B9" s="370">
        <v>3029.5</v>
      </c>
    </row>
    <row r="10" spans="1:3" x14ac:dyDescent="0.3">
      <c r="A10" s="368" t="s">
        <v>32</v>
      </c>
      <c r="B10" s="370">
        <v>1169</v>
      </c>
    </row>
    <row r="11" spans="1:3" x14ac:dyDescent="0.3">
      <c r="A11" s="126" t="s">
        <v>40</v>
      </c>
      <c r="B11" s="370">
        <v>205.2</v>
      </c>
    </row>
    <row r="12" spans="1:3" x14ac:dyDescent="0.3">
      <c r="A12" s="369" t="s">
        <v>44</v>
      </c>
      <c r="B12" s="370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8" t="s">
        <v>63</v>
      </c>
      <c r="B1" s="259">
        <v>5.0999999999999996</v>
      </c>
      <c r="C1" s="259">
        <v>0.1</v>
      </c>
      <c r="D1">
        <f>B1/$B$11*100</f>
        <v>7.4693536812197023E-2</v>
      </c>
    </row>
    <row r="2" spans="1:4" ht="31.2" x14ac:dyDescent="0.3">
      <c r="A2" s="218" t="s">
        <v>64</v>
      </c>
      <c r="B2" s="370">
        <v>5.9</v>
      </c>
      <c r="C2" s="370">
        <v>0.1</v>
      </c>
      <c r="D2">
        <f t="shared" ref="D2:D10" si="0">B2/$B$11*100</f>
        <v>8.6410170037639691E-2</v>
      </c>
    </row>
    <row r="3" spans="1:4" ht="15.6" x14ac:dyDescent="0.3">
      <c r="A3" s="218" t="s">
        <v>68</v>
      </c>
      <c r="B3" s="370">
        <v>12.1</v>
      </c>
      <c r="C3" s="370">
        <v>0.2</v>
      </c>
      <c r="D3">
        <f t="shared" si="0"/>
        <v>0.17721407753482038</v>
      </c>
    </row>
    <row r="4" spans="1:4" ht="15.6" x14ac:dyDescent="0.3">
      <c r="A4" s="218" t="s">
        <v>71</v>
      </c>
      <c r="B4" s="370">
        <v>29</v>
      </c>
      <c r="C4" s="370">
        <v>0.4</v>
      </c>
      <c r="D4">
        <f t="shared" si="0"/>
        <v>0.42472795442229677</v>
      </c>
    </row>
    <row r="5" spans="1:4" ht="31.2" x14ac:dyDescent="0.3">
      <c r="A5" s="218" t="s">
        <v>74</v>
      </c>
      <c r="B5" s="370">
        <v>409.5</v>
      </c>
      <c r="C5" s="370">
        <v>6</v>
      </c>
      <c r="D5">
        <f t="shared" si="0"/>
        <v>5.9974516322734663</v>
      </c>
    </row>
    <row r="6" spans="1:4" ht="15.6" x14ac:dyDescent="0.3">
      <c r="A6" s="218" t="s">
        <v>59</v>
      </c>
      <c r="B6" s="370">
        <v>410.5</v>
      </c>
      <c r="C6" s="370">
        <v>6</v>
      </c>
      <c r="D6">
        <f t="shared" si="0"/>
        <v>6.0120974238052698</v>
      </c>
    </row>
    <row r="7" spans="1:4" ht="31.2" x14ac:dyDescent="0.3">
      <c r="A7" s="218" t="s">
        <v>70</v>
      </c>
      <c r="B7" s="370">
        <v>550.4</v>
      </c>
      <c r="C7" s="370">
        <v>8.1</v>
      </c>
      <c r="D7">
        <f t="shared" si="0"/>
        <v>8.0610436591045573</v>
      </c>
    </row>
    <row r="8" spans="1:4" ht="15.6" x14ac:dyDescent="0.3">
      <c r="A8" s="218" t="s">
        <v>78</v>
      </c>
      <c r="B8" s="370">
        <v>573.70000000000005</v>
      </c>
      <c r="C8" s="370">
        <v>8.4</v>
      </c>
      <c r="D8">
        <f t="shared" si="0"/>
        <v>8.4022906017955759</v>
      </c>
    </row>
    <row r="9" spans="1:4" ht="31.2" x14ac:dyDescent="0.3">
      <c r="A9" s="218" t="s">
        <v>62</v>
      </c>
      <c r="B9" s="370">
        <v>706.5</v>
      </c>
      <c r="C9" s="370">
        <v>10.3</v>
      </c>
      <c r="D9">
        <f t="shared" si="0"/>
        <v>10.347251717219057</v>
      </c>
    </row>
    <row r="10" spans="1:4" ht="15.6" x14ac:dyDescent="0.3">
      <c r="A10" s="218" t="s">
        <v>76</v>
      </c>
      <c r="B10" s="370">
        <v>4125.2</v>
      </c>
      <c r="C10" s="370">
        <v>60.4</v>
      </c>
      <c r="D10">
        <f t="shared" si="0"/>
        <v>60.416819226995123</v>
      </c>
    </row>
    <row r="11" spans="1:4" x14ac:dyDescent="0.3">
      <c r="B11" s="370">
        <f>B1+B2+B3+B4+B5+B6+B7+B8+B9+B10</f>
        <v>6827.9</v>
      </c>
      <c r="C11" s="370"/>
    </row>
    <row r="12" spans="1:4" ht="15.6" x14ac:dyDescent="0.3">
      <c r="A12" s="218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75" t="s">
        <v>308</v>
      </c>
    </row>
    <row r="7" spans="1:4" x14ac:dyDescent="0.3">
      <c r="A7" t="s">
        <v>309</v>
      </c>
      <c r="B7">
        <v>5567.5</v>
      </c>
      <c r="D7" s="376">
        <f>B7/B10</f>
        <v>0.62599084765963187</v>
      </c>
    </row>
    <row r="8" spans="1:4" x14ac:dyDescent="0.3">
      <c r="A8" t="s">
        <v>310</v>
      </c>
      <c r="B8" s="259">
        <v>3322.7</v>
      </c>
      <c r="D8" s="376">
        <f>B8/B10</f>
        <v>0.37359313686909007</v>
      </c>
    </row>
    <row r="9" spans="1:4" x14ac:dyDescent="0.3">
      <c r="A9" t="s">
        <v>40</v>
      </c>
      <c r="B9">
        <v>3.7</v>
      </c>
      <c r="D9" s="410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75" t="s">
        <v>311</v>
      </c>
    </row>
    <row r="25" spans="1:4" x14ac:dyDescent="0.3">
      <c r="A25" t="s">
        <v>309</v>
      </c>
      <c r="B25">
        <v>1275.2</v>
      </c>
      <c r="D25" s="377">
        <f>B25/B28</f>
        <v>0.57317511686443723</v>
      </c>
    </row>
    <row r="26" spans="1:4" x14ac:dyDescent="0.3">
      <c r="A26" t="s">
        <v>310</v>
      </c>
      <c r="B26" s="259">
        <v>947.1</v>
      </c>
      <c r="D26" s="377">
        <f>B26/B28</f>
        <v>0.42570118662351669</v>
      </c>
    </row>
    <row r="27" spans="1:4" x14ac:dyDescent="0.3">
      <c r="A27" t="s">
        <v>40</v>
      </c>
      <c r="B27">
        <v>2.5</v>
      </c>
      <c r="D27" s="376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423" t="s">
        <v>316</v>
      </c>
      <c r="B41">
        <v>2084.5</v>
      </c>
      <c r="C41" s="424"/>
    </row>
    <row r="42" spans="1:3" ht="32.25" customHeight="1" x14ac:dyDescent="0.3">
      <c r="A42" s="425" t="s">
        <v>302</v>
      </c>
      <c r="B42">
        <v>1354.8</v>
      </c>
      <c r="C42" s="425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66" zoomScaleNormal="100" zoomScaleSheetLayoutView="100" workbookViewId="0">
      <pane xSplit="2" topLeftCell="AO1" activePane="topRight" state="frozen"/>
      <selection activeCell="A4" sqref="A4"/>
      <selection pane="topRight" activeCell="AP80" sqref="AP80"/>
    </sheetView>
  </sheetViews>
  <sheetFormatPr defaultColWidth="13.109375" defaultRowHeight="13.8" x14ac:dyDescent="0.3"/>
  <cols>
    <col min="1" max="1" width="44.44140625" style="2" customWidth="1"/>
    <col min="2" max="3" width="11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781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781" customWidth="1"/>
    <col min="21" max="21" width="12.5546875" style="2" customWidth="1"/>
    <col min="22" max="23" width="10.88671875" style="2" customWidth="1"/>
    <col min="24" max="24" width="12" style="2" customWidth="1"/>
    <col min="25" max="25" width="12.109375" style="2" customWidth="1"/>
    <col min="26" max="27" width="12" style="378" customWidth="1"/>
    <col min="28" max="28" width="12.6640625" style="2" customWidth="1"/>
    <col min="29" max="29" width="10.33203125" style="198" customWidth="1"/>
    <col min="30" max="30" width="15" style="781" customWidth="1"/>
    <col min="31" max="31" width="11.6640625" style="2" customWidth="1"/>
    <col min="32" max="32" width="11" style="2" customWidth="1"/>
    <col min="33" max="33" width="13.109375" style="2" customWidth="1"/>
    <col min="34" max="34" width="11.6640625" style="2" customWidth="1"/>
    <col min="35" max="35" width="11.44140625" style="2" customWidth="1"/>
    <col min="36" max="36" width="11.6640625" style="2" customWidth="1"/>
    <col min="37" max="37" width="9.88671875" style="2" customWidth="1"/>
    <col min="38" max="38" width="13.5546875" style="781" customWidth="1"/>
    <col min="39" max="39" width="15.44140625" style="2" customWidth="1"/>
    <col min="40" max="40" width="9.109375" style="2" customWidth="1"/>
    <col min="41" max="41" width="11" style="2" customWidth="1"/>
    <col min="42" max="42" width="11.88671875" style="2" customWidth="1"/>
    <col min="43" max="43" width="11.44140625" style="2" customWidth="1"/>
    <col min="44" max="44" width="11.5546875" style="2" customWidth="1"/>
    <col min="45" max="45" width="9.33203125" style="198" customWidth="1"/>
    <col min="46" max="46" width="12.6640625" style="781" customWidth="1"/>
    <col min="47" max="47" width="10.88671875" style="2" customWidth="1"/>
    <col min="48" max="48" width="12.33203125" style="2" customWidth="1"/>
    <col min="49" max="49" width="12.33203125" style="198" customWidth="1"/>
    <col min="50" max="50" width="11.88671875" style="2" customWidth="1"/>
    <col min="51" max="53" width="11.33203125" style="2" customWidth="1"/>
    <col min="54" max="54" width="12.109375" style="2" customWidth="1"/>
    <col min="55" max="55" width="10.33203125" style="2" customWidth="1"/>
    <col min="56" max="56" width="13.109375" style="781" customWidth="1"/>
    <col min="57" max="57" width="12" style="2" customWidth="1"/>
    <col min="58" max="59" width="10.6640625" style="2" customWidth="1"/>
    <col min="60" max="62" width="9.109375" style="2" hidden="1" customWidth="1"/>
    <col min="63" max="64" width="9.109375" style="781" hidden="1" customWidth="1"/>
    <col min="65" max="65" width="9.109375" style="2" hidden="1" customWidth="1"/>
    <col min="66" max="160" width="9.109375" style="2" customWidth="1"/>
    <col min="161" max="164" width="0" style="2" hidden="1" customWidth="1"/>
    <col min="165" max="165" width="62.44140625" style="2" customWidth="1"/>
    <col min="166" max="175" width="0" style="2" hidden="1" customWidth="1"/>
    <col min="176" max="176" width="12.5546875" style="2" customWidth="1"/>
    <col min="177" max="177" width="15.44140625" style="2" customWidth="1"/>
    <col min="178" max="178" width="14.33203125" style="2" customWidth="1"/>
    <col min="179" max="179" width="14.6640625" style="2" customWidth="1"/>
    <col min="180" max="180" width="12.6640625" style="2" customWidth="1"/>
    <col min="181" max="181" width="13.44140625" style="2" customWidth="1"/>
    <col min="182" max="182" width="14.109375" style="2" customWidth="1"/>
    <col min="183" max="183" width="17" style="2" customWidth="1"/>
    <col min="184" max="184" width="18.33203125" style="2" customWidth="1"/>
    <col min="185" max="185" width="16.109375" style="2" customWidth="1"/>
    <col min="186" max="187" width="14" style="2" customWidth="1"/>
    <col min="188" max="188" width="13.44140625" style="2" customWidth="1"/>
    <col min="189" max="189" width="11.88671875" style="2" customWidth="1"/>
    <col min="190" max="190" width="10.5546875" style="2" bestFit="1" customWidth="1"/>
    <col min="191" max="191" width="11" style="2" customWidth="1"/>
    <col min="192" max="192" width="10.44140625" style="2" customWidth="1"/>
    <col min="193" max="193" width="13.44140625" style="2" customWidth="1"/>
    <col min="194" max="194" width="11.6640625" style="2" customWidth="1"/>
    <col min="195" max="195" width="10.44140625" style="2" customWidth="1"/>
    <col min="196" max="196" width="11.6640625" style="2" customWidth="1"/>
    <col min="197" max="197" width="13" style="2" customWidth="1"/>
    <col min="198" max="198" width="13.33203125" style="2" customWidth="1"/>
    <col min="199" max="199" width="11.88671875" style="2" customWidth="1"/>
    <col min="200" max="200" width="10.33203125" style="2" bestFit="1" customWidth="1"/>
    <col min="201" max="201" width="11" style="2" customWidth="1"/>
    <col min="202" max="202" width="10.44140625" style="2" customWidth="1"/>
    <col min="203" max="203" width="15" style="2" customWidth="1"/>
    <col min="204" max="204" width="11.6640625" style="2" customWidth="1"/>
    <col min="205" max="205" width="11" style="2" customWidth="1"/>
    <col min="206" max="208" width="13.5546875" style="2" customWidth="1"/>
    <col min="209" max="209" width="12.44140625" style="2" customWidth="1"/>
    <col min="210" max="210" width="12" style="2" customWidth="1"/>
    <col min="211" max="211" width="10.109375" style="2" customWidth="1"/>
    <col min="212" max="212" width="10.88671875" style="2" customWidth="1"/>
    <col min="213" max="213" width="13.6640625" style="2" customWidth="1"/>
    <col min="214" max="214" width="12" style="2" customWidth="1"/>
    <col min="215" max="215" width="12.6640625" style="2" customWidth="1"/>
    <col min="216" max="216" width="13" style="2" customWidth="1"/>
    <col min="217" max="218" width="12.5546875" style="2" customWidth="1"/>
    <col min="219" max="219" width="11.33203125" style="2" customWidth="1"/>
    <col min="220" max="220" width="9.109375" style="2" customWidth="1"/>
    <col min="221" max="221" width="11" style="2" customWidth="1"/>
    <col min="222" max="222" width="11.109375" style="2" customWidth="1"/>
    <col min="223" max="223" width="13.109375" style="2" customWidth="1"/>
    <col min="224" max="224" width="12.6640625" style="2" customWidth="1"/>
    <col min="225" max="225" width="10.33203125" style="2" customWidth="1"/>
    <col min="226" max="226" width="12.88671875" style="2" customWidth="1"/>
    <col min="227" max="227" width="12.6640625" style="2" customWidth="1"/>
    <col min="228" max="228" width="12.109375" style="2" customWidth="1"/>
    <col min="229" max="229" width="11" style="2" customWidth="1"/>
    <col min="230" max="230" width="10.33203125" style="2" customWidth="1"/>
    <col min="231" max="231" width="11.33203125" style="2" customWidth="1"/>
    <col min="232" max="232" width="11" style="2" customWidth="1"/>
    <col min="233" max="233" width="14.88671875" style="2" customWidth="1"/>
    <col min="234" max="234" width="10.44140625" style="2" customWidth="1"/>
    <col min="235" max="235" width="9.109375" style="2" customWidth="1"/>
    <col min="236" max="236" width="13.109375" style="2" customWidth="1"/>
    <col min="237" max="238" width="12.44140625" style="2" customWidth="1"/>
    <col min="239" max="239" width="10.88671875" style="2" customWidth="1"/>
    <col min="240" max="240" width="10.33203125" style="2" customWidth="1"/>
    <col min="241" max="241" width="10" style="2" customWidth="1"/>
    <col min="242" max="243" width="13.5546875" style="2" customWidth="1"/>
    <col min="244" max="244" width="15.44140625" style="2" customWidth="1"/>
    <col min="245" max="245" width="12" style="2" customWidth="1"/>
    <col min="246" max="246" width="13.33203125" style="2" customWidth="1"/>
    <col min="247" max="247" width="13.109375" style="2" customWidth="1"/>
    <col min="248" max="248" width="13.33203125" style="2" customWidth="1"/>
    <col min="249" max="249" width="11.33203125" style="2" customWidth="1"/>
    <col min="250" max="250" width="10.6640625" style="2" customWidth="1"/>
    <col min="251" max="251" width="11.88671875" style="2" customWidth="1"/>
    <col min="252" max="252" width="12.33203125" style="2" customWidth="1"/>
    <col min="253" max="253" width="13.5546875" style="2" customWidth="1"/>
    <col min="254" max="254" width="15.44140625" style="2" customWidth="1"/>
    <col min="255" max="255" width="9.109375" style="2" customWidth="1"/>
    <col min="256" max="16384" width="13.109375" style="2"/>
  </cols>
  <sheetData>
    <row r="1" spans="1:77" ht="15.6" x14ac:dyDescent="0.3">
      <c r="A1" s="117" t="s">
        <v>374</v>
      </c>
      <c r="B1" s="145"/>
      <c r="C1" s="145"/>
      <c r="D1" s="145"/>
      <c r="E1" s="145"/>
      <c r="F1" s="145"/>
      <c r="G1" s="145"/>
      <c r="H1" s="145"/>
      <c r="I1" s="145"/>
      <c r="J1" s="868"/>
      <c r="K1" s="5"/>
      <c r="L1" s="5"/>
      <c r="M1" s="5"/>
      <c r="Z1" s="2"/>
      <c r="AA1" s="2"/>
      <c r="AX1" s="4"/>
      <c r="AY1" s="4"/>
      <c r="AZ1" s="4"/>
      <c r="BA1" s="4"/>
      <c r="BD1" s="804"/>
    </row>
    <row r="2" spans="1:77" ht="14.4" thickBot="1" x14ac:dyDescent="0.35">
      <c r="A2" s="1035" t="s">
        <v>0</v>
      </c>
      <c r="B2" s="1035"/>
      <c r="C2" s="1035"/>
      <c r="D2" s="1035"/>
      <c r="E2" s="1035"/>
      <c r="F2" s="1035"/>
      <c r="G2" s="1035"/>
      <c r="H2" s="1035"/>
      <c r="I2" s="1035"/>
      <c r="J2" s="1035"/>
      <c r="K2" s="1035"/>
      <c r="L2" s="1035"/>
      <c r="M2" s="469"/>
      <c r="Z2" s="2"/>
      <c r="AA2" s="2"/>
    </row>
    <row r="3" spans="1:77" s="1" customFormat="1" ht="12.75" customHeight="1" thickTop="1" thickBot="1" x14ac:dyDescent="0.35">
      <c r="A3" s="1036" t="s">
        <v>2</v>
      </c>
      <c r="B3" s="1039" t="s">
        <v>31</v>
      </c>
      <c r="C3" s="1025" t="s">
        <v>3</v>
      </c>
      <c r="D3" s="1025"/>
      <c r="E3" s="1025"/>
      <c r="F3" s="1025"/>
      <c r="G3" s="1025"/>
      <c r="H3" s="1025"/>
      <c r="I3" s="1025"/>
      <c r="J3" s="1025"/>
      <c r="K3" s="1025"/>
      <c r="L3" s="1026"/>
      <c r="M3" s="1008" t="s">
        <v>35</v>
      </c>
      <c r="N3" s="1009"/>
      <c r="O3" s="1009"/>
      <c r="P3" s="1009"/>
      <c r="Q3" s="1009"/>
      <c r="R3" s="1009"/>
      <c r="S3" s="1009"/>
      <c r="T3" s="1009"/>
      <c r="U3" s="1009"/>
      <c r="V3" s="1010"/>
      <c r="W3" s="1021" t="s">
        <v>4</v>
      </c>
      <c r="X3" s="1022"/>
      <c r="Y3" s="223"/>
      <c r="Z3" s="223"/>
      <c r="AA3" s="223"/>
      <c r="AB3" s="223"/>
      <c r="AC3" s="224"/>
      <c r="AD3" s="815"/>
      <c r="AE3" s="223"/>
      <c r="AF3" s="225"/>
      <c r="AG3" s="223"/>
      <c r="AH3" s="223"/>
      <c r="AI3" s="223"/>
      <c r="AJ3" s="223"/>
      <c r="AK3" s="223"/>
      <c r="AL3" s="815"/>
      <c r="AM3" s="223"/>
      <c r="AN3" s="223"/>
      <c r="AO3" s="223"/>
      <c r="AP3" s="223"/>
      <c r="AQ3" s="223"/>
      <c r="AR3" s="223"/>
      <c r="AS3" s="224"/>
      <c r="AT3" s="815"/>
      <c r="AU3" s="223"/>
      <c r="AV3" s="223"/>
      <c r="AW3" s="224"/>
      <c r="AX3" s="223"/>
      <c r="AY3" s="223"/>
      <c r="AZ3" s="223"/>
      <c r="BA3" s="223"/>
      <c r="BB3" s="223"/>
      <c r="BC3" s="223"/>
      <c r="BD3" s="782"/>
      <c r="BE3" s="226"/>
      <c r="BF3" s="227"/>
      <c r="BG3" s="2"/>
      <c r="BK3" s="802"/>
      <c r="BL3" s="802"/>
    </row>
    <row r="4" spans="1:77" s="1" customFormat="1" ht="21" customHeight="1" thickTop="1" x14ac:dyDescent="0.3">
      <c r="A4" s="1037"/>
      <c r="B4" s="1040"/>
      <c r="C4" s="1027"/>
      <c r="D4" s="1027"/>
      <c r="E4" s="1027"/>
      <c r="F4" s="1027"/>
      <c r="G4" s="1027"/>
      <c r="H4" s="1027"/>
      <c r="I4" s="1027"/>
      <c r="J4" s="1027"/>
      <c r="K4" s="1027"/>
      <c r="L4" s="1028"/>
      <c r="M4" s="1011"/>
      <c r="N4" s="1012"/>
      <c r="O4" s="1012"/>
      <c r="P4" s="1012"/>
      <c r="Q4" s="1012"/>
      <c r="R4" s="1012"/>
      <c r="S4" s="1012"/>
      <c r="T4" s="1012"/>
      <c r="U4" s="1012"/>
      <c r="V4" s="1012"/>
      <c r="W4" s="987" t="s">
        <v>5</v>
      </c>
      <c r="X4" s="988"/>
      <c r="Y4" s="988"/>
      <c r="Z4" s="988"/>
      <c r="AA4" s="988"/>
      <c r="AB4" s="988"/>
      <c r="AC4" s="988"/>
      <c r="AD4" s="988"/>
      <c r="AE4" s="988"/>
      <c r="AF4" s="989"/>
      <c r="AG4" s="996" t="s">
        <v>6</v>
      </c>
      <c r="AH4" s="997"/>
      <c r="AI4" s="997"/>
      <c r="AJ4" s="997"/>
      <c r="AK4" s="997"/>
      <c r="AL4" s="997"/>
      <c r="AM4" s="997"/>
      <c r="AN4" s="998"/>
      <c r="AO4" s="1042" t="s">
        <v>7</v>
      </c>
      <c r="AP4" s="1043"/>
      <c r="AQ4" s="1043"/>
      <c r="AR4" s="1043"/>
      <c r="AS4" s="1043"/>
      <c r="AT4" s="1043"/>
      <c r="AU4" s="1043"/>
      <c r="AV4" s="1043"/>
      <c r="AW4" s="990" t="s">
        <v>36</v>
      </c>
      <c r="AX4" s="991"/>
      <c r="AY4" s="991"/>
      <c r="AZ4" s="991"/>
      <c r="BA4" s="991"/>
      <c r="BB4" s="991"/>
      <c r="BC4" s="991"/>
      <c r="BD4" s="991"/>
      <c r="BE4" s="991"/>
      <c r="BF4" s="992"/>
      <c r="BG4" s="2"/>
      <c r="BK4" s="802"/>
      <c r="BL4" s="802"/>
    </row>
    <row r="5" spans="1:77" s="1" customFormat="1" ht="24" customHeight="1" thickBot="1" x14ac:dyDescent="0.35">
      <c r="A5" s="1037"/>
      <c r="B5" s="1040"/>
      <c r="C5" s="1029"/>
      <c r="D5" s="1029"/>
      <c r="E5" s="1029"/>
      <c r="F5" s="1029"/>
      <c r="G5" s="1029"/>
      <c r="H5" s="1029"/>
      <c r="I5" s="1029"/>
      <c r="J5" s="1029"/>
      <c r="K5" s="1029"/>
      <c r="L5" s="1030"/>
      <c r="M5" s="1013"/>
      <c r="N5" s="1014"/>
      <c r="O5" s="1014"/>
      <c r="P5" s="1014"/>
      <c r="Q5" s="1014"/>
      <c r="R5" s="1014"/>
      <c r="S5" s="1014"/>
      <c r="T5" s="1014"/>
      <c r="U5" s="1014"/>
      <c r="V5" s="1014"/>
      <c r="W5" s="987"/>
      <c r="X5" s="988"/>
      <c r="Y5" s="988"/>
      <c r="Z5" s="988"/>
      <c r="AA5" s="988"/>
      <c r="AB5" s="988"/>
      <c r="AC5" s="988"/>
      <c r="AD5" s="988"/>
      <c r="AE5" s="988"/>
      <c r="AF5" s="989"/>
      <c r="AG5" s="999"/>
      <c r="AH5" s="1000"/>
      <c r="AI5" s="1000"/>
      <c r="AJ5" s="1000"/>
      <c r="AK5" s="1000"/>
      <c r="AL5" s="1000"/>
      <c r="AM5" s="1000"/>
      <c r="AN5" s="1001"/>
      <c r="AO5" s="1044"/>
      <c r="AP5" s="1045"/>
      <c r="AQ5" s="1045"/>
      <c r="AR5" s="1045"/>
      <c r="AS5" s="1045"/>
      <c r="AT5" s="1045"/>
      <c r="AU5" s="1045"/>
      <c r="AV5" s="1045"/>
      <c r="AW5" s="993"/>
      <c r="AX5" s="994"/>
      <c r="AY5" s="994"/>
      <c r="AZ5" s="994"/>
      <c r="BA5" s="994"/>
      <c r="BB5" s="994"/>
      <c r="BC5" s="994"/>
      <c r="BD5" s="994"/>
      <c r="BE5" s="994"/>
      <c r="BF5" s="995"/>
      <c r="BG5" s="2"/>
      <c r="BK5" s="802"/>
      <c r="BL5" s="802"/>
    </row>
    <row r="6" spans="1:77" s="1" customFormat="1" ht="48.75" customHeight="1" thickTop="1" x14ac:dyDescent="0.3">
      <c r="A6" s="1037"/>
      <c r="B6" s="1040"/>
      <c r="C6" s="1015" t="s">
        <v>345</v>
      </c>
      <c r="D6" s="1007" t="s">
        <v>23</v>
      </c>
      <c r="E6" s="1038" t="s">
        <v>8</v>
      </c>
      <c r="F6" s="986" t="s">
        <v>292</v>
      </c>
      <c r="G6" s="986"/>
      <c r="H6" s="986" t="s">
        <v>346</v>
      </c>
      <c r="I6" s="986"/>
      <c r="J6" s="1005" t="s">
        <v>366</v>
      </c>
      <c r="K6" s="1002" t="s">
        <v>367</v>
      </c>
      <c r="L6" s="1003"/>
      <c r="M6" s="1037" t="s">
        <v>345</v>
      </c>
      <c r="N6" s="1015" t="s">
        <v>23</v>
      </c>
      <c r="O6" s="1024" t="s">
        <v>8</v>
      </c>
      <c r="P6" s="986" t="s">
        <v>292</v>
      </c>
      <c r="Q6" s="986"/>
      <c r="R6" s="986" t="s">
        <v>346</v>
      </c>
      <c r="S6" s="986"/>
      <c r="T6" s="1005" t="s">
        <v>366</v>
      </c>
      <c r="U6" s="1002" t="s">
        <v>367</v>
      </c>
      <c r="V6" s="1032"/>
      <c r="W6" s="1023" t="s">
        <v>345</v>
      </c>
      <c r="X6" s="1017" t="s">
        <v>23</v>
      </c>
      <c r="Y6" s="1033" t="s">
        <v>8</v>
      </c>
      <c r="Z6" s="1031" t="s">
        <v>292</v>
      </c>
      <c r="AA6" s="986"/>
      <c r="AB6" s="986" t="s">
        <v>346</v>
      </c>
      <c r="AC6" s="986"/>
      <c r="AD6" s="1005" t="s">
        <v>371</v>
      </c>
      <c r="AE6" s="1002" t="s">
        <v>372</v>
      </c>
      <c r="AF6" s="1003"/>
      <c r="AG6" s="1019" t="s">
        <v>345</v>
      </c>
      <c r="AH6" s="1007" t="s">
        <v>23</v>
      </c>
      <c r="AI6" s="1006" t="s">
        <v>8</v>
      </c>
      <c r="AJ6" s="986" t="s">
        <v>346</v>
      </c>
      <c r="AK6" s="986"/>
      <c r="AL6" s="1005" t="s">
        <v>371</v>
      </c>
      <c r="AM6" s="1002" t="s">
        <v>372</v>
      </c>
      <c r="AN6" s="1003"/>
      <c r="AO6" s="1019" t="s">
        <v>345</v>
      </c>
      <c r="AP6" s="1007" t="s">
        <v>23</v>
      </c>
      <c r="AQ6" s="1004" t="s">
        <v>8</v>
      </c>
      <c r="AR6" s="986" t="s">
        <v>346</v>
      </c>
      <c r="AS6" s="986"/>
      <c r="AT6" s="1005" t="s">
        <v>371</v>
      </c>
      <c r="AU6" s="1002" t="s">
        <v>372</v>
      </c>
      <c r="AV6" s="1003"/>
      <c r="AW6" s="1037" t="s">
        <v>345</v>
      </c>
      <c r="AX6" s="1047" t="s">
        <v>23</v>
      </c>
      <c r="AY6" s="1046" t="s">
        <v>8</v>
      </c>
      <c r="AZ6" s="986" t="s">
        <v>292</v>
      </c>
      <c r="BA6" s="986"/>
      <c r="BB6" s="986" t="s">
        <v>346</v>
      </c>
      <c r="BC6" s="986"/>
      <c r="BD6" s="1005" t="s">
        <v>371</v>
      </c>
      <c r="BE6" s="1002" t="s">
        <v>372</v>
      </c>
      <c r="BF6" s="1003"/>
      <c r="BG6" s="2"/>
      <c r="BH6" s="803"/>
      <c r="BI6" s="803"/>
      <c r="BJ6" s="803"/>
      <c r="BK6" s="803"/>
      <c r="BL6" s="802"/>
    </row>
    <row r="7" spans="1:77" s="1" customFormat="1" ht="22.5" customHeight="1" x14ac:dyDescent="0.3">
      <c r="A7" s="1037"/>
      <c r="B7" s="1040"/>
      <c r="C7" s="1016"/>
      <c r="D7" s="1007"/>
      <c r="E7" s="1038"/>
      <c r="F7" s="118" t="s">
        <v>294</v>
      </c>
      <c r="G7" s="118" t="s">
        <v>293</v>
      </c>
      <c r="H7" s="118" t="s">
        <v>9</v>
      </c>
      <c r="I7" s="118" t="s">
        <v>10</v>
      </c>
      <c r="J7" s="1005"/>
      <c r="K7" s="118" t="s">
        <v>9</v>
      </c>
      <c r="L7" s="146" t="s">
        <v>10</v>
      </c>
      <c r="M7" s="1037"/>
      <c r="N7" s="1016"/>
      <c r="O7" s="1024"/>
      <c r="P7" s="118" t="s">
        <v>294</v>
      </c>
      <c r="Q7" s="118" t="s">
        <v>293</v>
      </c>
      <c r="R7" s="118" t="s">
        <v>9</v>
      </c>
      <c r="S7" s="118" t="s">
        <v>10</v>
      </c>
      <c r="T7" s="1005"/>
      <c r="U7" s="118" t="s">
        <v>9</v>
      </c>
      <c r="V7" s="756" t="s">
        <v>10</v>
      </c>
      <c r="W7" s="1023"/>
      <c r="X7" s="1018"/>
      <c r="Y7" s="1034"/>
      <c r="Z7" s="580" t="s">
        <v>294</v>
      </c>
      <c r="AA7" s="118" t="s">
        <v>293</v>
      </c>
      <c r="AB7" s="118" t="s">
        <v>9</v>
      </c>
      <c r="AC7" s="118" t="s">
        <v>10</v>
      </c>
      <c r="AD7" s="1005"/>
      <c r="AE7" s="118" t="s">
        <v>9</v>
      </c>
      <c r="AF7" s="146" t="s">
        <v>10</v>
      </c>
      <c r="AG7" s="1020"/>
      <c r="AH7" s="1007"/>
      <c r="AI7" s="1006"/>
      <c r="AJ7" s="118" t="s">
        <v>9</v>
      </c>
      <c r="AK7" s="118" t="s">
        <v>10</v>
      </c>
      <c r="AL7" s="1005"/>
      <c r="AM7" s="118" t="s">
        <v>9</v>
      </c>
      <c r="AN7" s="146" t="s">
        <v>10</v>
      </c>
      <c r="AO7" s="1020"/>
      <c r="AP7" s="1007"/>
      <c r="AQ7" s="1004"/>
      <c r="AR7" s="118" t="s">
        <v>9</v>
      </c>
      <c r="AS7" s="118" t="s">
        <v>10</v>
      </c>
      <c r="AT7" s="1005"/>
      <c r="AU7" s="118" t="s">
        <v>9</v>
      </c>
      <c r="AV7" s="146" t="s">
        <v>10</v>
      </c>
      <c r="AW7" s="1037"/>
      <c r="AX7" s="1047"/>
      <c r="AY7" s="1046"/>
      <c r="AZ7" s="118" t="s">
        <v>294</v>
      </c>
      <c r="BA7" s="118" t="s">
        <v>293</v>
      </c>
      <c r="BB7" s="118" t="s">
        <v>9</v>
      </c>
      <c r="BC7" s="118" t="s">
        <v>10</v>
      </c>
      <c r="BD7" s="1005"/>
      <c r="BE7" s="118" t="s">
        <v>9</v>
      </c>
      <c r="BF7" s="146" t="s">
        <v>10</v>
      </c>
      <c r="BG7" s="2"/>
      <c r="BH7" s="1041" t="s">
        <v>350</v>
      </c>
      <c r="BI7" s="1041"/>
      <c r="BJ7" s="1041"/>
      <c r="BK7" s="1041"/>
      <c r="BL7" s="1041"/>
      <c r="BM7" s="1041"/>
    </row>
    <row r="8" spans="1:77" s="590" customFormat="1" ht="19.5" customHeight="1" x14ac:dyDescent="0.3">
      <c r="A8" s="583">
        <v>1</v>
      </c>
      <c r="B8" s="585">
        <v>2</v>
      </c>
      <c r="C8" s="584">
        <v>3</v>
      </c>
      <c r="D8" s="584">
        <v>4</v>
      </c>
      <c r="E8" s="581">
        <v>5</v>
      </c>
      <c r="F8" s="581">
        <v>6</v>
      </c>
      <c r="G8" s="581">
        <v>7</v>
      </c>
      <c r="H8" s="581">
        <v>8</v>
      </c>
      <c r="I8" s="581">
        <v>9</v>
      </c>
      <c r="J8" s="816">
        <v>10</v>
      </c>
      <c r="K8" s="581">
        <v>11</v>
      </c>
      <c r="L8" s="585">
        <v>12</v>
      </c>
      <c r="M8" s="586">
        <v>13</v>
      </c>
      <c r="N8" s="584">
        <v>14</v>
      </c>
      <c r="O8" s="581">
        <v>15</v>
      </c>
      <c r="P8" s="581">
        <v>16</v>
      </c>
      <c r="Q8" s="581">
        <v>17</v>
      </c>
      <c r="R8" s="581">
        <v>18</v>
      </c>
      <c r="S8" s="581">
        <v>19</v>
      </c>
      <c r="T8" s="816">
        <v>20</v>
      </c>
      <c r="U8" s="581">
        <v>21</v>
      </c>
      <c r="V8" s="582">
        <v>22</v>
      </c>
      <c r="W8" s="904">
        <v>23</v>
      </c>
      <c r="X8" s="765">
        <v>24</v>
      </c>
      <c r="Y8" s="587">
        <v>25</v>
      </c>
      <c r="Z8" s="584">
        <v>26</v>
      </c>
      <c r="AA8" s="581">
        <v>27</v>
      </c>
      <c r="AB8" s="581">
        <v>28</v>
      </c>
      <c r="AC8" s="581">
        <v>29</v>
      </c>
      <c r="AD8" s="816">
        <v>30</v>
      </c>
      <c r="AE8" s="581">
        <v>31</v>
      </c>
      <c r="AF8" s="585">
        <v>32</v>
      </c>
      <c r="AG8" s="586">
        <v>33</v>
      </c>
      <c r="AH8" s="584">
        <v>34</v>
      </c>
      <c r="AI8" s="581">
        <v>35</v>
      </c>
      <c r="AJ8" s="581">
        <v>36</v>
      </c>
      <c r="AK8" s="581">
        <v>37</v>
      </c>
      <c r="AL8" s="816">
        <v>38</v>
      </c>
      <c r="AM8" s="581">
        <v>39</v>
      </c>
      <c r="AN8" s="585">
        <f>AM8+1</f>
        <v>40</v>
      </c>
      <c r="AO8" s="586">
        <v>41</v>
      </c>
      <c r="AP8" s="584">
        <v>42</v>
      </c>
      <c r="AQ8" s="581">
        <v>43</v>
      </c>
      <c r="AR8" s="581">
        <v>44</v>
      </c>
      <c r="AS8" s="581">
        <v>45</v>
      </c>
      <c r="AT8" s="816">
        <v>46</v>
      </c>
      <c r="AU8" s="581">
        <v>47</v>
      </c>
      <c r="AV8" s="582">
        <f>AU8+1</f>
        <v>48</v>
      </c>
      <c r="AW8" s="586">
        <v>49</v>
      </c>
      <c r="AX8" s="584">
        <v>50</v>
      </c>
      <c r="AY8" s="581">
        <v>51</v>
      </c>
      <c r="AZ8" s="581">
        <v>52</v>
      </c>
      <c r="BA8" s="581">
        <v>53</v>
      </c>
      <c r="BB8" s="581">
        <v>54</v>
      </c>
      <c r="BC8" s="581">
        <v>55</v>
      </c>
      <c r="BD8" s="783">
        <v>56</v>
      </c>
      <c r="BE8" s="588">
        <v>57</v>
      </c>
      <c r="BF8" s="589">
        <f>BE8+1</f>
        <v>58</v>
      </c>
      <c r="BG8" s="2"/>
      <c r="BH8" s="813" t="s">
        <v>317</v>
      </c>
      <c r="BI8" s="813" t="s">
        <v>349</v>
      </c>
      <c r="BJ8" s="813" t="s">
        <v>347</v>
      </c>
      <c r="BK8" s="813" t="s">
        <v>319</v>
      </c>
      <c r="BL8" s="813" t="s">
        <v>320</v>
      </c>
      <c r="BM8" s="813" t="s">
        <v>348</v>
      </c>
      <c r="BN8" s="866"/>
      <c r="BO8" s="866"/>
      <c r="BP8" s="866"/>
      <c r="BQ8" s="866"/>
      <c r="BR8" s="866"/>
      <c r="BS8" s="866"/>
      <c r="BT8" s="866"/>
      <c r="BU8" s="866"/>
      <c r="BV8" s="866"/>
      <c r="BW8" s="866"/>
      <c r="BX8" s="866"/>
      <c r="BY8" s="866"/>
    </row>
    <row r="9" spans="1:77" s="15" customFormat="1" ht="21.75" customHeight="1" x14ac:dyDescent="0.3">
      <c r="A9" s="607" t="s">
        <v>88</v>
      </c>
      <c r="B9" s="608">
        <v>1</v>
      </c>
      <c r="C9" s="411">
        <f>M9+AW9-C69-C57</f>
        <v>69093.5</v>
      </c>
      <c r="D9" s="411">
        <f>N9+AX9-D69-D57</f>
        <v>61227.100000000006</v>
      </c>
      <c r="E9" s="26">
        <f>O9+AY9-E69-E57</f>
        <v>62649.999999999985</v>
      </c>
      <c r="F9" s="26">
        <f>Z9+AI9+AQ9+AZ9-F68-F57+AA90-BA69</f>
        <v>62288.099999999984</v>
      </c>
      <c r="G9" s="26">
        <f>Q9+BA9-BA69</f>
        <v>378.6</v>
      </c>
      <c r="H9" s="26">
        <f>E9-D9</f>
        <v>1422.8999999999796</v>
      </c>
      <c r="I9" s="26">
        <f>IF(D9&lt;&gt;0,IF(E9/D9*100&lt;0,"&lt;0",IF(E9/D9*100&gt;200,"&gt;200",E9/D9*100))," ")</f>
        <v>102.32397092137302</v>
      </c>
      <c r="J9" s="869">
        <f>T9+BD9-J69-J57</f>
        <v>62949.200000000004</v>
      </c>
      <c r="K9" s="27">
        <f>E9-J9</f>
        <v>-299.20000000001892</v>
      </c>
      <c r="L9" s="162">
        <f>IF(J9&lt;&gt;0,IF(E9/J9*100&lt;0,"&lt;0",IF(E9/J9*100&gt;200,"&gt;200",E9/J9*100))," ")</f>
        <v>99.524696104160142</v>
      </c>
      <c r="M9" s="493">
        <f>M10+M47+M50+M53+M69</f>
        <v>64444.799999999996</v>
      </c>
      <c r="N9" s="493">
        <f>N10+N47+N50+N53+N69</f>
        <v>56496.500000000007</v>
      </c>
      <c r="O9" s="26">
        <f>O10+O47+O50+O53+O69</f>
        <v>58025.499999999993</v>
      </c>
      <c r="P9" s="26">
        <f>P10+P47+P50+P53+P69</f>
        <v>57672.299999999996</v>
      </c>
      <c r="Q9" s="26">
        <f>AA9</f>
        <v>353.2</v>
      </c>
      <c r="R9" s="26">
        <f t="shared" ref="R9:R78" si="0">O9-N9</f>
        <v>1528.9999999999854</v>
      </c>
      <c r="S9" s="26">
        <f t="shared" ref="S9:S78" si="1">IF(N9&lt;&gt;0,IF(O9/N9*100&lt;0,"&lt;0",IF(O9/N9*100&gt;200,"&gt;200",O9/N9*100))," ")</f>
        <v>102.70636234102994</v>
      </c>
      <c r="T9" s="869">
        <f>AD9+AL9+AT9-T70</f>
        <v>58581.9</v>
      </c>
      <c r="U9" s="75">
        <f t="shared" ref="U9:U20" si="2">O9-T9</f>
        <v>-556.40000000000873</v>
      </c>
      <c r="V9" s="724">
        <f>IF(T9&lt;&gt;0,IF(O9/T9*100&lt;0,"&lt;0",IF(O9/T9*100&gt;200,"&gt;200",O9/T9*100))," ")</f>
        <v>99.050218582872844</v>
      </c>
      <c r="W9" s="905">
        <f>W10+W47+W50+W53+W68-W73-W74</f>
        <v>44136.600000000006</v>
      </c>
      <c r="X9" s="493">
        <f>X10+X47+X50+X53+X68-X73-X74</f>
        <v>37281.200000000004</v>
      </c>
      <c r="Y9" s="379">
        <f>Y10+Y47+Y50+Y53+Y68</f>
        <v>38500.499999999993</v>
      </c>
      <c r="Z9" s="26">
        <f>Y9-AA9</f>
        <v>38147.299999999996</v>
      </c>
      <c r="AA9" s="26">
        <f>AA10+AA47+AA50+AA53+AA68</f>
        <v>353.2</v>
      </c>
      <c r="AB9" s="26">
        <f>AB10+AB47+AB50+AB53+AB68-AB73-AB74</f>
        <v>1219.2999999999968</v>
      </c>
      <c r="AC9" s="26">
        <f>IF(X9&lt;&gt;0,IF(Y9/X9*100&lt;0,"&lt;0",IF(Y9/X9*100&gt;200,"&gt;200",Y9/X9*100))," ")</f>
        <v>103.2705492312479</v>
      </c>
      <c r="AD9" s="954">
        <f>AD10+AD47+AD50+AD53+AD68</f>
        <v>39967.9</v>
      </c>
      <c r="AE9" s="26">
        <f>AE10+AE47+AE50+AE53+AE68</f>
        <v>-1467.4000000000017</v>
      </c>
      <c r="AF9" s="148">
        <f>IF(AD9&lt;&gt;0,IF(Y9/AD9*100&lt;0,"&lt;0",IF(Y9/AD9*100&gt;200,"&gt;200",Y9/AD9*100))," ")</f>
        <v>96.328553664315592</v>
      </c>
      <c r="AG9" s="411">
        <f>AG10+AG47+AG50+AG53+AG68-AG73-AG74</f>
        <v>23491</v>
      </c>
      <c r="AH9" s="411">
        <f>AH10+AH47+AH50+AH53+AH68-AH73-AH74</f>
        <v>24572.1</v>
      </c>
      <c r="AI9" s="26">
        <f>AI10+AI47+AI50+AI53+AI68</f>
        <v>24285.599999999999</v>
      </c>
      <c r="AJ9" s="26">
        <f>AJ10+AJ47+AJ50+AJ53+AJ68-AJ73-AJ74</f>
        <v>-286.49999999999966</v>
      </c>
      <c r="AK9" s="26">
        <f>IF(AH9&lt;&gt;0,IF(AI9/AH9*100&lt;0,"&lt;0",IF(AI9/AH9*100&gt;200,"&gt;200",AI9/AH9*100))," ")</f>
        <v>98.834043488346538</v>
      </c>
      <c r="AL9" s="829">
        <f>AL10+AL47+AL50+AL53+AL68-AL73-AL74</f>
        <v>21748.300000000003</v>
      </c>
      <c r="AM9" s="26">
        <f>AM10+AM47+AM50+AM53+AM68</f>
        <v>2537.2999999999984</v>
      </c>
      <c r="AN9" s="148">
        <f>IF(AL9&lt;&gt;0,IF(AI9/AL9*100&lt;0,"&lt;0",IF(AI9/AL9*100&gt;200,"&gt;200",AI9/AL9*100))," ")</f>
        <v>111.66665900323241</v>
      </c>
      <c r="AO9" s="411">
        <f>AO10+AO47+AO50+AO53+AO68-AO73-AO74</f>
        <v>8383.4</v>
      </c>
      <c r="AP9" s="411">
        <f>AP10+AP47+AP50+AP53+AP68-AP73-AP74</f>
        <v>8500.7999999999993</v>
      </c>
      <c r="AQ9" s="26">
        <f>AQ10+AQ47+AQ50+AQ53+AQ68</f>
        <v>8542.5</v>
      </c>
      <c r="AR9" s="26">
        <f>AR10+AR47+AR50+AR53+AR68-AR73-AR74</f>
        <v>41.69999999999964</v>
      </c>
      <c r="AS9" s="27">
        <f>IF(AP9&lt;&gt;0,IF(AQ9/AP9*100&lt;0,"&lt;0",IF(AQ9/AP9*100&gt;200,"&gt;200",AQ9/AP9*100))," ")</f>
        <v>100.49054206662905</v>
      </c>
      <c r="AT9" s="784">
        <f>AT10+AT47+AT50+AT53+AT68-AT73-AT74</f>
        <v>7636.2999999999993</v>
      </c>
      <c r="AU9" s="26">
        <f>AU10+AU47+AU50+AU53+AU68</f>
        <v>906.2</v>
      </c>
      <c r="AV9" s="495">
        <f>IF(AT9&lt;&gt;0,IF(AQ9/AT9*100&lt;0,"&lt;0",IF(AQ9/AT9*100&gt;200,"&gt;200",AQ9/AT9*100))," ")</f>
        <v>111.8670036536019</v>
      </c>
      <c r="AW9" s="147">
        <f>AW10+AW47+AW50+AW53+AW68</f>
        <v>17912.7</v>
      </c>
      <c r="AX9" s="411">
        <f>AX10+AX47+AX50+AX53+AX68</f>
        <v>18837.3</v>
      </c>
      <c r="AY9" s="26">
        <f>AY10+AY47+AY50+AY53+AY68</f>
        <v>18264.3</v>
      </c>
      <c r="AZ9" s="26">
        <f>AY9-BA9</f>
        <v>18235</v>
      </c>
      <c r="BA9" s="26">
        <f>BA10+BA47+BA50+BA53+BA68</f>
        <v>29.299999999999997</v>
      </c>
      <c r="BB9" s="26">
        <f>AY9-AX9</f>
        <v>-573</v>
      </c>
      <c r="BC9" s="26">
        <f>IF(AX9&lt;&gt;0,IF(AY9/AX9*100&lt;0,"&lt;0",IF(AY9/AX9*100&gt;200,"&gt;200",AY9/AX9*100))," ")</f>
        <v>96.958162794030983</v>
      </c>
      <c r="BD9" s="784">
        <f>BD10+BD47+BD50+BD53+BD68-BD73-BD74</f>
        <v>16724.400000000001</v>
      </c>
      <c r="BE9" s="26">
        <f>BE10+BE47+BE50+BE53+BE68</f>
        <v>1539.8999999999987</v>
      </c>
      <c r="BF9" s="148">
        <f>IF(BD9&lt;&gt;0,IF(AY9/BD9*100&lt;0,"&lt;0",IF(AY9/BD9*100&gt;200,"&gt;200",AY9/BD9*100))," ")</f>
        <v>109.20750520198033</v>
      </c>
      <c r="BG9" s="2"/>
      <c r="BH9" s="867">
        <f>BI9+BM9-BH69</f>
        <v>2581.9999999999995</v>
      </c>
      <c r="BI9" s="867">
        <f>BJ9+BK9+BL9-BI70</f>
        <v>2381.8999999999996</v>
      </c>
      <c r="BJ9" s="852">
        <v>1582.9</v>
      </c>
      <c r="BK9" s="806">
        <v>1566.3</v>
      </c>
      <c r="BL9" s="852">
        <v>248.10000000000002</v>
      </c>
      <c r="BM9" s="806">
        <v>603.6</v>
      </c>
    </row>
    <row r="10" spans="1:77" s="14" customFormat="1" ht="23.25" customHeight="1" x14ac:dyDescent="0.3">
      <c r="A10" s="609" t="s">
        <v>32</v>
      </c>
      <c r="B10" s="610">
        <v>11</v>
      </c>
      <c r="C10" s="470">
        <f t="shared" ref="C10:E11" si="3">M10+AW10</f>
        <v>44608.200000000004</v>
      </c>
      <c r="D10" s="470">
        <f t="shared" si="3"/>
        <v>38265.700000000004</v>
      </c>
      <c r="E10" s="28">
        <f t="shared" si="3"/>
        <v>39747.1</v>
      </c>
      <c r="F10" s="28">
        <f>Z10+AI10+AQ10+AZ10</f>
        <v>39747.1</v>
      </c>
      <c r="G10" s="28">
        <f>Q10+BA10</f>
        <v>0</v>
      </c>
      <c r="H10" s="28">
        <f t="shared" ref="H10:H74" si="4">E10-D10</f>
        <v>1481.3999999999942</v>
      </c>
      <c r="I10" s="28">
        <f t="shared" ref="I10:I74" si="5">IF(D10&lt;&gt;0,IF(E10/D10*100&lt;0,"&lt;0",IF(E10/D10*100&gt;200,"&gt;200",E10/D10*100))," ")</f>
        <v>103.87135215088183</v>
      </c>
      <c r="J10" s="870">
        <f>T10+BD10</f>
        <v>40054.200000000004</v>
      </c>
      <c r="K10" s="29">
        <f t="shared" ref="K10:K86" si="6">E10-J10</f>
        <v>-307.10000000000582</v>
      </c>
      <c r="L10" s="209">
        <f t="shared" ref="L10:L86" si="7">IF(J10&lt;&gt;0,IF(E10/J10*100&lt;0,"&lt;0",IF(E10/J10*100&gt;200,"&gt;200",E10/J10*100))," ")</f>
        <v>99.233288893549229</v>
      </c>
      <c r="M10" s="470">
        <f>W10+AG10+AO10</f>
        <v>40536.200000000004</v>
      </c>
      <c r="N10" s="470">
        <f>X10+AH10+AP10</f>
        <v>34226.700000000004</v>
      </c>
      <c r="O10" s="28">
        <f>Y10+AI10+AQ10</f>
        <v>35772.1</v>
      </c>
      <c r="P10" s="28">
        <f t="shared" ref="P10:P74" si="8">Z10+AI10+AQ10</f>
        <v>35772.1</v>
      </c>
      <c r="Q10" s="28">
        <f t="shared" ref="Q10:Q75" si="9">AA10</f>
        <v>0</v>
      </c>
      <c r="R10" s="28">
        <f t="shared" si="0"/>
        <v>1545.3999999999942</v>
      </c>
      <c r="S10" s="28">
        <f t="shared" si="1"/>
        <v>104.51518843475998</v>
      </c>
      <c r="T10" s="870">
        <f>AD10+AL10+AT10</f>
        <v>36417.200000000004</v>
      </c>
      <c r="U10" s="76">
        <f t="shared" si="2"/>
        <v>-645.10000000000582</v>
      </c>
      <c r="V10" s="757">
        <f>IF(T10&lt;&gt;0,IF(O10/T10*100&lt;0,"&lt;0",IF(O10/T10*100&gt;200,"&gt;200",O10/T10*100))," ")</f>
        <v>98.228584295332951</v>
      </c>
      <c r="W10" s="906">
        <f>W11+W15+W21+W43</f>
        <v>40536.200000000004</v>
      </c>
      <c r="X10" s="542">
        <f>X11+X15+X21+X43</f>
        <v>34226.700000000004</v>
      </c>
      <c r="Y10" s="380">
        <f>Y11+Y15+Y21+Y43</f>
        <v>35772.1</v>
      </c>
      <c r="Z10" s="28">
        <f t="shared" ref="Z10:Z75" si="10">Y10-AA10</f>
        <v>35772.1</v>
      </c>
      <c r="AA10" s="28">
        <f>AA11+AA15+AA21+AA43</f>
        <v>0</v>
      </c>
      <c r="AB10" s="28">
        <f>AB11+AB15+AB21+AB43</f>
        <v>1545.3999999999969</v>
      </c>
      <c r="AC10" s="28">
        <f t="shared" ref="AC10:AC80" si="11">IF(X10&lt;&gt;0,IF(Y10/X10*100&lt;0,"&lt;0",IF(Y10/X10*100&gt;200,"&gt;200",Y10/X10*100))," ")</f>
        <v>104.51518843475998</v>
      </c>
      <c r="AD10" s="955">
        <f>AD11+AD15+AD21+AD43</f>
        <v>36417.200000000004</v>
      </c>
      <c r="AE10" s="28">
        <f>AE11+AE15+AE21+AE43</f>
        <v>-645.1000000000015</v>
      </c>
      <c r="AF10" s="150">
        <f>IF(AD10&lt;&gt;0,IF(Y10/AD10*100&lt;0,"&lt;0",IF(Y10/AD10*100&gt;200,"&gt;200",Y10/AD10*100))," ")</f>
        <v>98.228584295332951</v>
      </c>
      <c r="AG10" s="149"/>
      <c r="AH10" s="470">
        <f>AH11+AH15+AH21+AH43</f>
        <v>0</v>
      </c>
      <c r="AI10" s="28">
        <f>AI11+AI15+AI21+AI43</f>
        <v>0</v>
      </c>
      <c r="AJ10" s="28">
        <f>AJ11+AJ15+AJ21+AJ43</f>
        <v>0</v>
      </c>
      <c r="AK10" s="28" t="str">
        <f>IF(AH10&lt;&gt;0,IF(AI10/AH10*100&lt;0,"&lt;0",IF(AI10/AH10*100&gt;200,"&gt;200",AI10/AH10*100))," ")</f>
        <v xml:space="preserve"> </v>
      </c>
      <c r="AL10" s="830">
        <f>AL11+AL15+AL21+AL43</f>
        <v>0</v>
      </c>
      <c r="AM10" s="28">
        <f>AM11+AM15+AM21+AM43</f>
        <v>0</v>
      </c>
      <c r="AN10" s="148" t="str">
        <f t="shared" ref="AN10:AN66" si="12">IF(AL10&lt;&gt;0,IF(AI10/AL10*100&lt;0,"&lt;0",IF(AI10/AL10*100&gt;200,"&gt;200",AI10/AL10*100))," ")</f>
        <v xml:space="preserve"> </v>
      </c>
      <c r="AO10" s="149"/>
      <c r="AP10" s="470">
        <f>AP11+AP15+AP21+AP43</f>
        <v>0</v>
      </c>
      <c r="AQ10" s="28">
        <f>AQ11+AQ15+AQ21+AQ43</f>
        <v>0</v>
      </c>
      <c r="AR10" s="28">
        <f>AR11+AR15+AR21+AR43</f>
        <v>0</v>
      </c>
      <c r="AS10" s="29" t="str">
        <f t="shared" ref="AS10:AS86" si="13">IF(AP10&lt;&gt;0,IF(AQ10/AP10*100&lt;0,"&lt;0",IF(AQ10/AP10*100&gt;200,"&gt;200",AQ10/AP10*100))," ")</f>
        <v xml:space="preserve"> </v>
      </c>
      <c r="AT10" s="785">
        <f>AT11+AT15+AT21+AT43</f>
        <v>0</v>
      </c>
      <c r="AU10" s="28">
        <f>AU11+AU15+AU21+AU43</f>
        <v>0</v>
      </c>
      <c r="AV10" s="496" t="str">
        <f t="shared" ref="AV10:AV85" si="14">IF(AT10&lt;&gt;0,IF(AQ10/AT10*100&lt;0,"&lt;0",IF(AQ10/AT10*100&gt;200,"&gt;200",AQ10/AT10*100))," ")</f>
        <v xml:space="preserve"> </v>
      </c>
      <c r="AW10" s="149">
        <f>AW11+AW15+AW21+AW43</f>
        <v>4072</v>
      </c>
      <c r="AX10" s="470">
        <f>AX11+AX15+AX21+AX43</f>
        <v>4039</v>
      </c>
      <c r="AY10" s="28">
        <f>AY11+AY15+AY21+AY43</f>
        <v>3975</v>
      </c>
      <c r="AZ10" s="28">
        <f t="shared" ref="AZ10:AZ75" si="15">AY10-BA10</f>
        <v>3975</v>
      </c>
      <c r="BA10" s="28">
        <f>BA11+BA15+BA21+BA43</f>
        <v>0</v>
      </c>
      <c r="BB10" s="28">
        <f>BB11+BB15+BB21+BB43</f>
        <v>-64.000000000000341</v>
      </c>
      <c r="BC10" s="28">
        <f>IF(AX10&lt;&gt;0,IF(AY10/AX10*100&lt;0,"&lt;0",IF(AY10/AX10*100&gt;200,"&gt;200",AY10/AX10*100))," ")</f>
        <v>98.415449368655601</v>
      </c>
      <c r="BD10" s="785">
        <f>BD11+BD15+BD21+BD43</f>
        <v>3637</v>
      </c>
      <c r="BE10" s="28">
        <f>BE11+BE15+BE21+BE43</f>
        <v>337.99999999999989</v>
      </c>
      <c r="BF10" s="150">
        <f>IF(BD10&lt;&gt;0,IF(AY10/BD10*100&lt;0,"&lt;0",IF(AY10/BD10*100&gt;200,"&gt;200",AY10/BD10*100))," ")</f>
        <v>109.29337365960956</v>
      </c>
      <c r="BG10" s="2"/>
      <c r="BH10" s="867">
        <f t="shared" ref="BH10:BH74" si="16">BI10+BM10</f>
        <v>1681.6000000000001</v>
      </c>
      <c r="BI10" s="867">
        <f t="shared" ref="BI10:BI74" si="17">BJ10+BK10+BL10</f>
        <v>1499.1000000000001</v>
      </c>
      <c r="BJ10" s="807">
        <v>1499.1000000000001</v>
      </c>
      <c r="BK10" s="853">
        <v>0</v>
      </c>
      <c r="BL10" s="853">
        <v>0</v>
      </c>
      <c r="BM10" s="807">
        <v>182.5</v>
      </c>
    </row>
    <row r="11" spans="1:77" ht="30.75" customHeight="1" x14ac:dyDescent="0.3">
      <c r="A11" s="611" t="s">
        <v>33</v>
      </c>
      <c r="B11" s="612" t="s">
        <v>58</v>
      </c>
      <c r="C11" s="372">
        <f t="shared" si="3"/>
        <v>10230.700000000001</v>
      </c>
      <c r="D11" s="372">
        <f t="shared" si="3"/>
        <v>8838.7999999999993</v>
      </c>
      <c r="E11" s="30">
        <f t="shared" si="3"/>
        <v>9288.6</v>
      </c>
      <c r="F11" s="30">
        <f>Z11+AI11+AQ11+AZ11</f>
        <v>9288.6</v>
      </c>
      <c r="G11" s="30">
        <f>Q11+BA11</f>
        <v>0</v>
      </c>
      <c r="H11" s="30">
        <f t="shared" si="4"/>
        <v>449.80000000000109</v>
      </c>
      <c r="I11" s="30">
        <f t="shared" si="5"/>
        <v>105.08892609856544</v>
      </c>
      <c r="J11" s="871">
        <f>T11+BD11</f>
        <v>9335.2999999999993</v>
      </c>
      <c r="K11" s="31">
        <f t="shared" si="6"/>
        <v>-46.699999999998909</v>
      </c>
      <c r="L11" s="170">
        <f t="shared" si="7"/>
        <v>99.499748267329394</v>
      </c>
      <c r="M11" s="372">
        <f t="shared" ref="M11:N74" si="18">W11+AG11+AO11</f>
        <v>7406.3</v>
      </c>
      <c r="N11" s="372">
        <f t="shared" si="18"/>
        <v>6013.2</v>
      </c>
      <c r="O11" s="30">
        <f t="shared" ref="O11:O74" si="19">Y11+AI11+AQ11</f>
        <v>6469.1</v>
      </c>
      <c r="P11" s="30">
        <f t="shared" si="8"/>
        <v>6469.1</v>
      </c>
      <c r="Q11" s="30">
        <f t="shared" si="9"/>
        <v>0</v>
      </c>
      <c r="R11" s="30">
        <f t="shared" si="0"/>
        <v>455.90000000000055</v>
      </c>
      <c r="S11" s="30">
        <f t="shared" si="1"/>
        <v>107.5816536952039</v>
      </c>
      <c r="T11" s="871">
        <f>AD11+AL11+AT11</f>
        <v>6860.4</v>
      </c>
      <c r="U11" s="77">
        <f t="shared" si="2"/>
        <v>-391.29999999999927</v>
      </c>
      <c r="V11" s="729">
        <f>IF(T11&lt;&gt;0,IF(O11/T11*100&lt;0,"&lt;0",IF(O11/T11*100&gt;200,"&gt;200",O11/T11*100))," ")</f>
        <v>94.296250947466632</v>
      </c>
      <c r="W11" s="907">
        <f>W13+W14</f>
        <v>7406.3</v>
      </c>
      <c r="X11" s="413">
        <f>X13+X14</f>
        <v>6013.2</v>
      </c>
      <c r="Y11" s="381">
        <f>Y13+Y14</f>
        <v>6469.1</v>
      </c>
      <c r="Z11" s="30">
        <f t="shared" si="10"/>
        <v>6469.1</v>
      </c>
      <c r="AA11" s="30">
        <f>AA13+AA14</f>
        <v>0</v>
      </c>
      <c r="AB11" s="30">
        <f>Y11-X11</f>
        <v>455.90000000000055</v>
      </c>
      <c r="AC11" s="30">
        <f t="shared" si="11"/>
        <v>107.5816536952039</v>
      </c>
      <c r="AD11" s="956">
        <f>AD13+AD14</f>
        <v>6860.4</v>
      </c>
      <c r="AE11" s="30">
        <f>Y11-AD11</f>
        <v>-391.29999999999927</v>
      </c>
      <c r="AF11" s="152">
        <f>IF(AD11&lt;&gt;0,IF(Y11/AD11*100&lt;0,"&lt;0",IF(Y11/AD11*100&gt;200,"&gt;200",Y11/AD11*100))," ")</f>
        <v>94.296250947466632</v>
      </c>
      <c r="AG11" s="151"/>
      <c r="AH11" s="372">
        <f>AH13+AH14</f>
        <v>0</v>
      </c>
      <c r="AI11" s="30">
        <f>AI13+AI14</f>
        <v>0</v>
      </c>
      <c r="AJ11" s="30">
        <f>AI11-AH11</f>
        <v>0</v>
      </c>
      <c r="AK11" s="30" t="str">
        <f>IF(AH11&lt;&gt;0,IF(AI11/AH11*100&lt;0,"&lt;0",IF(AI11/AH11*100&gt;200,"&gt;200",AI11/AH11*100))," ")</f>
        <v xml:space="preserve"> </v>
      </c>
      <c r="AL11" s="831">
        <f>AL13+AL14</f>
        <v>0</v>
      </c>
      <c r="AM11" s="30">
        <f>AI11-AL11</f>
        <v>0</v>
      </c>
      <c r="AN11" s="148" t="str">
        <f t="shared" si="12"/>
        <v xml:space="preserve"> </v>
      </c>
      <c r="AO11" s="151"/>
      <c r="AP11" s="372">
        <f>AP13+AP14</f>
        <v>0</v>
      </c>
      <c r="AQ11" s="30">
        <f>AQ13+AQ14</f>
        <v>0</v>
      </c>
      <c r="AR11" s="30">
        <f>AQ11-AP11</f>
        <v>0</v>
      </c>
      <c r="AS11" s="31" t="str">
        <f t="shared" si="13"/>
        <v xml:space="preserve"> </v>
      </c>
      <c r="AT11" s="786">
        <f>AT13+AT14</f>
        <v>0</v>
      </c>
      <c r="AU11" s="30">
        <f>AQ11-AT11</f>
        <v>0</v>
      </c>
      <c r="AV11" s="497" t="str">
        <f t="shared" si="14"/>
        <v xml:space="preserve"> </v>
      </c>
      <c r="AW11" s="151">
        <f>AW13+AW14</f>
        <v>2824.4</v>
      </c>
      <c r="AX11" s="372">
        <f>AX13+AX14</f>
        <v>2825.6000000000004</v>
      </c>
      <c r="AY11" s="30">
        <f>AY13+AY14</f>
        <v>2819.5</v>
      </c>
      <c r="AZ11" s="30">
        <f t="shared" si="15"/>
        <v>2819.5</v>
      </c>
      <c r="BA11" s="30">
        <f>BA13+BA14</f>
        <v>0</v>
      </c>
      <c r="BB11" s="30">
        <f>AY11-AX11</f>
        <v>-6.1000000000003638</v>
      </c>
      <c r="BC11" s="30">
        <f>IF(AX11&lt;&gt;0,IF(AY11/AX11*100&lt;0,"&lt;0",IF(AY11/AX11*100&gt;200,"&gt;200",AY11/AX11*100))," ")</f>
        <v>99.784116647791606</v>
      </c>
      <c r="BD11" s="786">
        <f>BD13+BD14</f>
        <v>2474.9</v>
      </c>
      <c r="BE11" s="30">
        <f>AY11-BD11</f>
        <v>344.59999999999991</v>
      </c>
      <c r="BF11" s="152">
        <f>IF(BD11&lt;&gt;0,IF(AY11/BD11*100&lt;0,"&lt;0",IF(AY11/BD11*100&gt;200,"&gt;200",AY11/BD11*100))," ")</f>
        <v>113.92379490080407</v>
      </c>
      <c r="BH11" s="867">
        <f t="shared" si="16"/>
        <v>316.59999999999997</v>
      </c>
      <c r="BI11" s="867">
        <f t="shared" si="17"/>
        <v>215.39999999999998</v>
      </c>
      <c r="BJ11" s="854">
        <v>215.39999999999998</v>
      </c>
      <c r="BK11" s="854">
        <v>0</v>
      </c>
      <c r="BL11" s="854">
        <v>0</v>
      </c>
      <c r="BM11" s="854">
        <v>101.2</v>
      </c>
    </row>
    <row r="12" spans="1:77" ht="18" customHeight="1" x14ac:dyDescent="0.3">
      <c r="A12" s="613" t="s">
        <v>4</v>
      </c>
      <c r="B12" s="614"/>
      <c r="C12" s="600"/>
      <c r="D12" s="372"/>
      <c r="E12" s="30"/>
      <c r="F12" s="30"/>
      <c r="G12" s="30"/>
      <c r="H12" s="30">
        <f t="shared" si="4"/>
        <v>0</v>
      </c>
      <c r="I12" s="30" t="str">
        <f t="shared" si="5"/>
        <v xml:space="preserve"> </v>
      </c>
      <c r="J12" s="872"/>
      <c r="K12" s="32"/>
      <c r="L12" s="210"/>
      <c r="M12" s="564"/>
      <c r="N12" s="372"/>
      <c r="O12" s="30"/>
      <c r="P12" s="30"/>
      <c r="Q12" s="30"/>
      <c r="R12" s="30"/>
      <c r="S12" s="30"/>
      <c r="T12" s="872"/>
      <c r="U12" s="78"/>
      <c r="V12" s="758"/>
      <c r="W12" s="907"/>
      <c r="X12" s="413"/>
      <c r="Y12" s="381"/>
      <c r="Z12" s="30"/>
      <c r="AA12" s="30"/>
      <c r="AB12" s="30">
        <f t="shared" ref="AB12:AB82" si="20">Y12-X12</f>
        <v>0</v>
      </c>
      <c r="AC12" s="30" t="str">
        <f t="shared" si="11"/>
        <v xml:space="preserve"> </v>
      </c>
      <c r="AD12" s="956"/>
      <c r="AE12" s="30"/>
      <c r="AF12" s="152"/>
      <c r="AG12" s="151"/>
      <c r="AH12" s="372"/>
      <c r="AI12" s="30"/>
      <c r="AJ12" s="30"/>
      <c r="AK12" s="30"/>
      <c r="AL12" s="831"/>
      <c r="AM12" s="30"/>
      <c r="AN12" s="148" t="str">
        <f t="shared" si="12"/>
        <v xml:space="preserve"> </v>
      </c>
      <c r="AO12" s="151"/>
      <c r="AP12" s="372"/>
      <c r="AQ12" s="30"/>
      <c r="AR12" s="30"/>
      <c r="AS12" s="199" t="str">
        <f t="shared" si="13"/>
        <v xml:space="preserve"> </v>
      </c>
      <c r="AT12" s="786"/>
      <c r="AU12" s="30"/>
      <c r="AV12" s="498" t="str">
        <f t="shared" si="14"/>
        <v xml:space="preserve"> </v>
      </c>
      <c r="AW12" s="579"/>
      <c r="AX12" s="372"/>
      <c r="AY12" s="30"/>
      <c r="AZ12" s="30"/>
      <c r="BA12" s="30"/>
      <c r="BB12" s="30"/>
      <c r="BC12" s="30"/>
      <c r="BD12" s="786"/>
      <c r="BE12" s="30"/>
      <c r="BF12" s="152"/>
      <c r="BH12" s="867">
        <f t="shared" si="16"/>
        <v>0</v>
      </c>
      <c r="BI12" s="867">
        <f t="shared" si="17"/>
        <v>0</v>
      </c>
      <c r="BJ12" s="854"/>
      <c r="BK12" s="854"/>
      <c r="BL12" s="854"/>
      <c r="BM12" s="854"/>
    </row>
    <row r="13" spans="1:77" s="16" customFormat="1" ht="23.25" customHeight="1" x14ac:dyDescent="0.3">
      <c r="A13" s="615" t="s">
        <v>253</v>
      </c>
      <c r="B13" s="616">
        <v>1111</v>
      </c>
      <c r="C13" s="396">
        <f t="shared" ref="C13:E15" si="21">M13+AW13</f>
        <v>4205</v>
      </c>
      <c r="D13" s="396">
        <f t="shared" si="21"/>
        <v>4025.5</v>
      </c>
      <c r="E13" s="36">
        <f t="shared" si="21"/>
        <v>4165.6000000000004</v>
      </c>
      <c r="F13" s="36">
        <f>Z13+AI13+AQ13+AZ13</f>
        <v>4165.6000000000004</v>
      </c>
      <c r="G13" s="36">
        <f>Q13+BA13</f>
        <v>0</v>
      </c>
      <c r="H13" s="36">
        <f t="shared" si="4"/>
        <v>140.10000000000036</v>
      </c>
      <c r="I13" s="36">
        <f t="shared" si="5"/>
        <v>103.4803130045957</v>
      </c>
      <c r="J13" s="873">
        <f t="shared" ref="J13:J88" si="22">T13+BD13</f>
        <v>3970</v>
      </c>
      <c r="K13" s="35">
        <f t="shared" si="6"/>
        <v>195.60000000000036</v>
      </c>
      <c r="L13" s="211">
        <f t="shared" si="7"/>
        <v>104.92695214105794</v>
      </c>
      <c r="M13" s="396">
        <f t="shared" si="18"/>
        <v>1603.7</v>
      </c>
      <c r="N13" s="396">
        <f t="shared" si="18"/>
        <v>1440.7</v>
      </c>
      <c r="O13" s="36">
        <f t="shared" si="19"/>
        <v>1456.4</v>
      </c>
      <c r="P13" s="36">
        <f t="shared" si="8"/>
        <v>1456.4</v>
      </c>
      <c r="Q13" s="36">
        <f t="shared" si="9"/>
        <v>0</v>
      </c>
      <c r="R13" s="36">
        <f t="shared" si="0"/>
        <v>15.700000000000045</v>
      </c>
      <c r="S13" s="36">
        <f t="shared" si="1"/>
        <v>101.08974803914764</v>
      </c>
      <c r="T13" s="873">
        <f t="shared" ref="T13:T21" si="23">AD13+AL13+AT13</f>
        <v>1611</v>
      </c>
      <c r="U13" s="79">
        <f t="shared" si="2"/>
        <v>-154.59999999999991</v>
      </c>
      <c r="V13" s="759">
        <f>IF(T13&lt;&gt;0,IF(O13/T13*100&lt;0,"&lt;0",IF(O13/T13*100&gt;200,"&gt;200",O13/T13*100))," ")</f>
        <v>90.403476101800123</v>
      </c>
      <c r="W13" s="908">
        <v>1603.7</v>
      </c>
      <c r="X13" s="544">
        <v>1440.7</v>
      </c>
      <c r="Y13" s="382">
        <v>1456.4</v>
      </c>
      <c r="Z13" s="34">
        <f t="shared" si="10"/>
        <v>1456.4</v>
      </c>
      <c r="AA13" s="34"/>
      <c r="AB13" s="34">
        <f t="shared" si="20"/>
        <v>15.700000000000045</v>
      </c>
      <c r="AC13" s="34">
        <f t="shared" si="11"/>
        <v>101.08974803914764</v>
      </c>
      <c r="AD13" s="957">
        <v>1611</v>
      </c>
      <c r="AE13" s="36">
        <f>Y13-AD13</f>
        <v>-154.59999999999991</v>
      </c>
      <c r="AF13" s="158">
        <f>IF(AD13&lt;&gt;0,IF(Y13/AD13*100&lt;0,"&lt;0",IF(Y13/AD13*100&gt;200,"&gt;200",Y13/AD13*100))," ")</f>
        <v>90.403476101800123</v>
      </c>
      <c r="AG13" s="153"/>
      <c r="AH13" s="471"/>
      <c r="AI13" s="34"/>
      <c r="AJ13" s="34">
        <f>AI13-AH13</f>
        <v>0</v>
      </c>
      <c r="AK13" s="34" t="str">
        <f>IF(AH13&lt;&gt;0,IF(AI13/AH13*100&lt;0,"&lt;0",IF(AI13/AH13*100&gt;200,"&gt;200",AI13/AH13*100))," ")</f>
        <v xml:space="preserve"> </v>
      </c>
      <c r="AL13" s="832"/>
      <c r="AM13" s="34">
        <f>AI13-AL13</f>
        <v>0</v>
      </c>
      <c r="AN13" s="148" t="str">
        <f t="shared" si="12"/>
        <v xml:space="preserve"> </v>
      </c>
      <c r="AO13" s="155"/>
      <c r="AP13" s="471"/>
      <c r="AQ13" s="34"/>
      <c r="AR13" s="34">
        <f>AQ13-AP13</f>
        <v>0</v>
      </c>
      <c r="AS13" s="35" t="str">
        <f t="shared" si="13"/>
        <v xml:space="preserve"> </v>
      </c>
      <c r="AT13" s="349"/>
      <c r="AU13" s="34">
        <f>AQ13-AT13</f>
        <v>0</v>
      </c>
      <c r="AV13" s="499" t="str">
        <f t="shared" si="14"/>
        <v xml:space="preserve"> </v>
      </c>
      <c r="AW13" s="565">
        <v>2601.3000000000002</v>
      </c>
      <c r="AX13" s="396">
        <v>2584.8000000000002</v>
      </c>
      <c r="AY13" s="34">
        <v>2709.2</v>
      </c>
      <c r="AZ13" s="34">
        <f t="shared" si="15"/>
        <v>2709.2</v>
      </c>
      <c r="BA13" s="34"/>
      <c r="BB13" s="34">
        <f>AY13-AX13</f>
        <v>124.39999999999964</v>
      </c>
      <c r="BC13" s="34">
        <f>IF(AX13&lt;&gt;0,IF(AY13/AX13*100&lt;0,"&lt;0",IF(AY13/AX13*100&gt;200,"&gt;200",AY13/AX13*100))," ")</f>
        <v>104.81275147013307</v>
      </c>
      <c r="BD13" s="349">
        <v>2359</v>
      </c>
      <c r="BE13" s="34">
        <f t="shared" ref="BE13:BE19" si="24">AY13-BD13</f>
        <v>350.19999999999982</v>
      </c>
      <c r="BF13" s="154">
        <f t="shared" ref="BF13:BF21" si="25">IF(BD13&lt;&gt;0,IF(AY13/BD13*100&lt;0,"&lt;0",IF(AY13/BD13*100&gt;200,"&gt;200",AY13/BD13*100))," ")</f>
        <v>114.84527342094107</v>
      </c>
      <c r="BG13" s="2"/>
      <c r="BH13" s="867">
        <f t="shared" si="16"/>
        <v>186.3</v>
      </c>
      <c r="BI13" s="867">
        <f t="shared" si="17"/>
        <v>86.8</v>
      </c>
      <c r="BJ13" s="855">
        <v>86.8</v>
      </c>
      <c r="BK13" s="855"/>
      <c r="BL13" s="855"/>
      <c r="BM13" s="855">
        <v>99.5</v>
      </c>
    </row>
    <row r="14" spans="1:77" s="16" customFormat="1" ht="23.25" customHeight="1" x14ac:dyDescent="0.3">
      <c r="A14" s="617" t="s">
        <v>254</v>
      </c>
      <c r="B14" s="616">
        <v>1112</v>
      </c>
      <c r="C14" s="471">
        <f t="shared" si="21"/>
        <v>6025.7000000000007</v>
      </c>
      <c r="D14" s="471">
        <f t="shared" si="21"/>
        <v>4813.3</v>
      </c>
      <c r="E14" s="34">
        <f t="shared" si="21"/>
        <v>5123</v>
      </c>
      <c r="F14" s="34">
        <f>Z14+AI14+AQ14+AZ14</f>
        <v>5123</v>
      </c>
      <c r="G14" s="34">
        <f>Q14+BA14</f>
        <v>0</v>
      </c>
      <c r="H14" s="34">
        <f t="shared" si="4"/>
        <v>309.69999999999982</v>
      </c>
      <c r="I14" s="34">
        <f t="shared" si="5"/>
        <v>106.43425508486901</v>
      </c>
      <c r="J14" s="873">
        <f t="shared" si="22"/>
        <v>5365.2999999999993</v>
      </c>
      <c r="K14" s="35">
        <f t="shared" si="6"/>
        <v>-242.29999999999927</v>
      </c>
      <c r="L14" s="211">
        <f t="shared" si="7"/>
        <v>95.483943115948804</v>
      </c>
      <c r="M14" s="471">
        <f t="shared" si="18"/>
        <v>5802.6</v>
      </c>
      <c r="N14" s="471">
        <f t="shared" si="18"/>
        <v>4572.5</v>
      </c>
      <c r="O14" s="34">
        <f t="shared" si="19"/>
        <v>5012.7</v>
      </c>
      <c r="P14" s="34">
        <f t="shared" si="8"/>
        <v>5012.7</v>
      </c>
      <c r="Q14" s="34">
        <f t="shared" si="9"/>
        <v>0</v>
      </c>
      <c r="R14" s="34">
        <f t="shared" si="0"/>
        <v>440.19999999999982</v>
      </c>
      <c r="S14" s="34">
        <f t="shared" si="1"/>
        <v>109.62711864406781</v>
      </c>
      <c r="T14" s="873">
        <f t="shared" si="23"/>
        <v>5249.4</v>
      </c>
      <c r="U14" s="79">
        <f t="shared" si="2"/>
        <v>-236.69999999999982</v>
      </c>
      <c r="V14" s="759">
        <f>IF(T14&lt;&gt;0,IF(O14/T14*100&lt;0,"&lt;0",IF(O14/T14*100&gt;200,"&gt;200",O14/T14*100))," ")</f>
        <v>95.490913247228264</v>
      </c>
      <c r="W14" s="909">
        <v>5802.6</v>
      </c>
      <c r="X14" s="766">
        <v>4572.5</v>
      </c>
      <c r="Y14" s="382">
        <v>5012.7</v>
      </c>
      <c r="Z14" s="34">
        <f t="shared" si="10"/>
        <v>5012.7</v>
      </c>
      <c r="AA14" s="34"/>
      <c r="AB14" s="34">
        <f t="shared" si="20"/>
        <v>440.19999999999982</v>
      </c>
      <c r="AC14" s="34">
        <f t="shared" si="11"/>
        <v>109.62711864406781</v>
      </c>
      <c r="AD14" s="957">
        <v>5249.4</v>
      </c>
      <c r="AE14" s="36">
        <f>Y14-AD14</f>
        <v>-236.69999999999982</v>
      </c>
      <c r="AF14" s="158">
        <f>IF(AD14&lt;&gt;0,IF(Y14/AD14*100&lt;0,"&lt;0",IF(Y14/AD14*100&gt;200,"&gt;200",Y14/AD14*100))," ")</f>
        <v>95.490913247228264</v>
      </c>
      <c r="AG14" s="153"/>
      <c r="AH14" s="471"/>
      <c r="AI14" s="34"/>
      <c r="AJ14" s="34">
        <f>AI14-AH14</f>
        <v>0</v>
      </c>
      <c r="AK14" s="34" t="str">
        <f>IF(AH14&lt;&gt;0,IF(AI14/AH14*100&lt;0,"&lt;0",IF(AI14/AH14*100&gt;200,"&gt;200",AI14/AH14*100))," ")</f>
        <v xml:space="preserve"> </v>
      </c>
      <c r="AL14" s="832"/>
      <c r="AM14" s="34">
        <f>AI14-AL14</f>
        <v>0</v>
      </c>
      <c r="AN14" s="148" t="str">
        <f t="shared" si="12"/>
        <v xml:space="preserve"> </v>
      </c>
      <c r="AO14" s="155"/>
      <c r="AP14" s="471"/>
      <c r="AQ14" s="34"/>
      <c r="AR14" s="34">
        <f>AQ14-AP14</f>
        <v>0</v>
      </c>
      <c r="AS14" s="35" t="str">
        <f t="shared" si="13"/>
        <v xml:space="preserve"> </v>
      </c>
      <c r="AT14" s="349"/>
      <c r="AU14" s="34">
        <f>AQ14-AT14</f>
        <v>0</v>
      </c>
      <c r="AV14" s="499" t="str">
        <f t="shared" si="14"/>
        <v xml:space="preserve"> </v>
      </c>
      <c r="AW14" s="565">
        <v>223.1</v>
      </c>
      <c r="AX14" s="471">
        <v>240.8</v>
      </c>
      <c r="AY14" s="34">
        <v>110.3</v>
      </c>
      <c r="AZ14" s="34">
        <f t="shared" si="15"/>
        <v>110.3</v>
      </c>
      <c r="BA14" s="34"/>
      <c r="BB14" s="34">
        <f>AY14-AX14</f>
        <v>-130.5</v>
      </c>
      <c r="BC14" s="34">
        <f>IF(AX14&lt;&gt;0,IF(AY14/AX14*100&lt;0,"&lt;0",IF(AY14/AX14*100&gt;200,"&gt;200",AY14/AX14*100))," ")</f>
        <v>45.805647840531563</v>
      </c>
      <c r="BD14" s="349">
        <v>115.9</v>
      </c>
      <c r="BE14" s="34">
        <f t="shared" si="24"/>
        <v>-5.6000000000000085</v>
      </c>
      <c r="BF14" s="154">
        <f t="shared" si="25"/>
        <v>95.168248490077644</v>
      </c>
      <c r="BG14" s="2"/>
      <c r="BH14" s="867">
        <f t="shared" si="16"/>
        <v>130.29999999999998</v>
      </c>
      <c r="BI14" s="867">
        <f t="shared" si="17"/>
        <v>128.6</v>
      </c>
      <c r="BJ14" s="855">
        <v>128.6</v>
      </c>
      <c r="BK14" s="855"/>
      <c r="BL14" s="855"/>
      <c r="BM14" s="809">
        <v>1.7</v>
      </c>
    </row>
    <row r="15" spans="1:77" ht="23.25" customHeight="1" x14ac:dyDescent="0.3">
      <c r="A15" s="611" t="s">
        <v>360</v>
      </c>
      <c r="B15" s="614" t="s">
        <v>255</v>
      </c>
      <c r="C15" s="372">
        <f t="shared" si="21"/>
        <v>576.29999999999995</v>
      </c>
      <c r="D15" s="372">
        <f t="shared" si="21"/>
        <v>577.6</v>
      </c>
      <c r="E15" s="30">
        <f t="shared" si="21"/>
        <v>582.4</v>
      </c>
      <c r="F15" s="30">
        <f>Z15+AI15+AQ15+AZ15</f>
        <v>582.4</v>
      </c>
      <c r="G15" s="30">
        <f>Q15+BA15</f>
        <v>0</v>
      </c>
      <c r="H15" s="30">
        <f t="shared" si="4"/>
        <v>4.7999999999999545</v>
      </c>
      <c r="I15" s="30">
        <f t="shared" si="5"/>
        <v>100.83102493074792</v>
      </c>
      <c r="J15" s="871">
        <f t="shared" si="22"/>
        <v>579.9</v>
      </c>
      <c r="K15" s="31">
        <f t="shared" si="6"/>
        <v>2.5</v>
      </c>
      <c r="L15" s="170">
        <f t="shared" si="7"/>
        <v>100.43110881186412</v>
      </c>
      <c r="M15" s="372">
        <f t="shared" si="18"/>
        <v>44</v>
      </c>
      <c r="N15" s="372">
        <f t="shared" si="18"/>
        <v>44</v>
      </c>
      <c r="O15" s="30">
        <f t="shared" si="19"/>
        <v>45.6</v>
      </c>
      <c r="P15" s="30">
        <f t="shared" si="8"/>
        <v>45.6</v>
      </c>
      <c r="Q15" s="30">
        <f t="shared" si="9"/>
        <v>0</v>
      </c>
      <c r="R15" s="30">
        <f t="shared" si="0"/>
        <v>1.6000000000000014</v>
      </c>
      <c r="S15" s="30">
        <f t="shared" si="1"/>
        <v>103.63636363636364</v>
      </c>
      <c r="T15" s="871">
        <f t="shared" si="23"/>
        <v>50.8</v>
      </c>
      <c r="U15" s="77">
        <f t="shared" si="2"/>
        <v>-5.1999999999999957</v>
      </c>
      <c r="V15" s="759">
        <f t="shared" ref="V15:V20" si="26">IF(T15&lt;&gt;0,IF(O15/T15*100&lt;0,"&lt;0",IF(O15/T15*100&gt;200,"&gt;200",O15/T15*100))," ")</f>
        <v>89.763779527559066</v>
      </c>
      <c r="W15" s="907">
        <f>W17+W18+W19+W20</f>
        <v>44</v>
      </c>
      <c r="X15" s="413">
        <f>X17+X18+X19+X20</f>
        <v>44</v>
      </c>
      <c r="Y15" s="381">
        <f>Y17+Y18+Y19+Y20</f>
        <v>45.6</v>
      </c>
      <c r="Z15" s="30">
        <f t="shared" si="10"/>
        <v>45.6</v>
      </c>
      <c r="AA15" s="30">
        <f>AA17+AA18+AA19</f>
        <v>0</v>
      </c>
      <c r="AB15" s="30">
        <f t="shared" si="20"/>
        <v>1.6000000000000014</v>
      </c>
      <c r="AC15" s="30">
        <f t="shared" si="11"/>
        <v>103.63636363636364</v>
      </c>
      <c r="AD15" s="956">
        <f>AD17+AD18+AD19+AD20</f>
        <v>50.8</v>
      </c>
      <c r="AE15" s="30">
        <f>Y15-AD15</f>
        <v>-5.1999999999999957</v>
      </c>
      <c r="AF15" s="158">
        <f t="shared" ref="AF15:AF20" si="27">IF(AD15&lt;&gt;0,IF(Y15/AD15*100&lt;0,"&lt;0",IF(Y15/AD15*100&gt;200,"&gt;200",Y15/AD15*100))," ")</f>
        <v>89.763779527559066</v>
      </c>
      <c r="AG15" s="151"/>
      <c r="AH15" s="372"/>
      <c r="AI15" s="30">
        <f>AI17+AI18+AI19</f>
        <v>0</v>
      </c>
      <c r="AJ15" s="30">
        <f>AI15-AH15</f>
        <v>0</v>
      </c>
      <c r="AK15" s="30" t="str">
        <f>IF(AH15&lt;&gt;0,IF(AI15/AH15*100&lt;0,"&lt;0",IF(AI15/AH15*100&gt;200,"&gt;200",AI15/AH15*100))," ")</f>
        <v xml:space="preserve"> </v>
      </c>
      <c r="AL15" s="831">
        <f>AL17+AL18+AL19</f>
        <v>0</v>
      </c>
      <c r="AM15" s="30">
        <f>AI15-AL15</f>
        <v>0</v>
      </c>
      <c r="AN15" s="148" t="str">
        <f t="shared" si="12"/>
        <v xml:space="preserve"> </v>
      </c>
      <c r="AO15" s="151"/>
      <c r="AP15" s="372"/>
      <c r="AQ15" s="30">
        <f>AQ17+AQ18+AQ19</f>
        <v>0</v>
      </c>
      <c r="AR15" s="30">
        <f>AQ15-AP15</f>
        <v>0</v>
      </c>
      <c r="AS15" s="31" t="str">
        <f t="shared" si="13"/>
        <v xml:space="preserve"> </v>
      </c>
      <c r="AT15" s="786"/>
      <c r="AU15" s="30">
        <f>AQ15-AT15</f>
        <v>0</v>
      </c>
      <c r="AV15" s="497" t="str">
        <f t="shared" si="14"/>
        <v xml:space="preserve"> </v>
      </c>
      <c r="AW15" s="151">
        <f>AW17+AW18+AW19</f>
        <v>532.29999999999995</v>
      </c>
      <c r="AX15" s="372">
        <f>AX17+AX18+AX19</f>
        <v>533.6</v>
      </c>
      <c r="AY15" s="30">
        <f>AY17+AY18+AY19</f>
        <v>536.79999999999995</v>
      </c>
      <c r="AZ15" s="30">
        <f t="shared" si="15"/>
        <v>536.79999999999995</v>
      </c>
      <c r="BA15" s="30">
        <f>BA17+BA18+BA19</f>
        <v>0</v>
      </c>
      <c r="BB15" s="30">
        <f>AY15-AX15</f>
        <v>3.1999999999999318</v>
      </c>
      <c r="BC15" s="30">
        <f>IF(AX15&lt;&gt;0,IF(AY15/AX15*100&lt;0,"&lt;0",IF(AY15/AX15*100&gt;200,"&gt;200",AY15/AX15*100))," ")</f>
        <v>100.59970014992503</v>
      </c>
      <c r="BD15" s="786">
        <f>BD17+BD18+BD19+BD20</f>
        <v>529.1</v>
      </c>
      <c r="BE15" s="30">
        <f t="shared" si="24"/>
        <v>7.6999999999999318</v>
      </c>
      <c r="BF15" s="152">
        <f t="shared" si="25"/>
        <v>101.45530145530144</v>
      </c>
      <c r="BH15" s="867">
        <f t="shared" si="16"/>
        <v>3.8000000000000003</v>
      </c>
      <c r="BI15" s="867">
        <f t="shared" si="17"/>
        <v>0</v>
      </c>
      <c r="BJ15" s="854">
        <v>0</v>
      </c>
      <c r="BK15" s="854"/>
      <c r="BL15" s="854"/>
      <c r="BM15" s="808">
        <v>3.8000000000000003</v>
      </c>
    </row>
    <row r="16" spans="1:77" ht="18" customHeight="1" x14ac:dyDescent="0.3">
      <c r="A16" s="613" t="s">
        <v>4</v>
      </c>
      <c r="B16" s="614"/>
      <c r="C16" s="600"/>
      <c r="D16" s="372"/>
      <c r="E16" s="30"/>
      <c r="F16" s="30"/>
      <c r="G16" s="30"/>
      <c r="H16" s="30">
        <f t="shared" si="4"/>
        <v>0</v>
      </c>
      <c r="I16" s="30" t="str">
        <f t="shared" si="5"/>
        <v xml:space="preserve"> </v>
      </c>
      <c r="J16" s="871"/>
      <c r="K16" s="31"/>
      <c r="L16" s="170"/>
      <c r="M16" s="563"/>
      <c r="N16" s="372"/>
      <c r="O16" s="30"/>
      <c r="P16" s="30"/>
      <c r="Q16" s="30"/>
      <c r="R16" s="30"/>
      <c r="S16" s="30"/>
      <c r="T16" s="871">
        <f t="shared" si="23"/>
        <v>0</v>
      </c>
      <c r="U16" s="77">
        <f t="shared" si="2"/>
        <v>0</v>
      </c>
      <c r="V16" s="759" t="str">
        <f t="shared" si="26"/>
        <v xml:space="preserve"> </v>
      </c>
      <c r="W16" s="907"/>
      <c r="X16" s="413"/>
      <c r="Y16" s="381"/>
      <c r="Z16" s="30"/>
      <c r="AA16" s="30"/>
      <c r="AB16" s="30">
        <f t="shared" si="20"/>
        <v>0</v>
      </c>
      <c r="AC16" s="30" t="str">
        <f t="shared" si="11"/>
        <v xml:space="preserve"> </v>
      </c>
      <c r="AD16" s="956"/>
      <c r="AE16" s="30"/>
      <c r="AF16" s="158" t="str">
        <f t="shared" si="27"/>
        <v xml:space="preserve"> </v>
      </c>
      <c r="AG16" s="151"/>
      <c r="AH16" s="372"/>
      <c r="AI16" s="30"/>
      <c r="AJ16" s="30"/>
      <c r="AK16" s="30"/>
      <c r="AL16" s="831"/>
      <c r="AM16" s="30"/>
      <c r="AN16" s="148" t="str">
        <f t="shared" si="12"/>
        <v xml:space="preserve"> </v>
      </c>
      <c r="AO16" s="151"/>
      <c r="AP16" s="372"/>
      <c r="AQ16" s="30"/>
      <c r="AR16" s="30"/>
      <c r="AS16" s="199" t="str">
        <f t="shared" si="13"/>
        <v xml:space="preserve"> </v>
      </c>
      <c r="AT16" s="786"/>
      <c r="AU16" s="30"/>
      <c r="AV16" s="498" t="str">
        <f t="shared" si="14"/>
        <v xml:space="preserve"> </v>
      </c>
      <c r="AW16" s="579"/>
      <c r="AX16" s="372"/>
      <c r="AY16" s="30"/>
      <c r="AZ16" s="30"/>
      <c r="BA16" s="30"/>
      <c r="BB16" s="30"/>
      <c r="BC16" s="30"/>
      <c r="BD16" s="786"/>
      <c r="BE16" s="30">
        <f t="shared" si="24"/>
        <v>0</v>
      </c>
      <c r="BF16" s="152" t="str">
        <f t="shared" si="25"/>
        <v xml:space="preserve"> </v>
      </c>
      <c r="BH16" s="867">
        <f t="shared" si="16"/>
        <v>0</v>
      </c>
      <c r="BI16" s="867">
        <f t="shared" si="17"/>
        <v>0</v>
      </c>
      <c r="BJ16" s="854"/>
      <c r="BK16" s="854"/>
      <c r="BL16" s="854"/>
      <c r="BM16" s="854"/>
    </row>
    <row r="17" spans="1:77" ht="23.25" customHeight="1" x14ac:dyDescent="0.3">
      <c r="A17" s="618" t="s">
        <v>229</v>
      </c>
      <c r="B17" s="619">
        <v>1131</v>
      </c>
      <c r="C17" s="372">
        <f t="shared" ref="C17:E21" si="28">M17+AW17</f>
        <v>185.7</v>
      </c>
      <c r="D17" s="372">
        <f t="shared" si="28"/>
        <v>185.1</v>
      </c>
      <c r="E17" s="30">
        <f t="shared" si="28"/>
        <v>178.6</v>
      </c>
      <c r="F17" s="30">
        <f>Z17+AI17+AQ17+AZ17</f>
        <v>178.6</v>
      </c>
      <c r="G17" s="30">
        <f>Q17+BA17</f>
        <v>0</v>
      </c>
      <c r="H17" s="30">
        <f t="shared" si="4"/>
        <v>-6.5</v>
      </c>
      <c r="I17" s="30">
        <f t="shared" si="5"/>
        <v>96.488384656942188</v>
      </c>
      <c r="J17" s="871">
        <f t="shared" si="22"/>
        <v>185</v>
      </c>
      <c r="K17" s="31">
        <f t="shared" si="6"/>
        <v>-6.4000000000000057</v>
      </c>
      <c r="L17" s="170">
        <f t="shared" si="7"/>
        <v>96.540540540540547</v>
      </c>
      <c r="M17" s="372">
        <f t="shared" si="18"/>
        <v>0</v>
      </c>
      <c r="N17" s="372">
        <f t="shared" si="18"/>
        <v>0</v>
      </c>
      <c r="O17" s="30">
        <f t="shared" si="19"/>
        <v>0</v>
      </c>
      <c r="P17" s="30">
        <f t="shared" si="8"/>
        <v>0</v>
      </c>
      <c r="Q17" s="30">
        <f t="shared" si="9"/>
        <v>0</v>
      </c>
      <c r="R17" s="30">
        <f t="shared" si="0"/>
        <v>0</v>
      </c>
      <c r="S17" s="30" t="str">
        <f t="shared" si="1"/>
        <v xml:space="preserve"> </v>
      </c>
      <c r="T17" s="871">
        <f t="shared" si="23"/>
        <v>0</v>
      </c>
      <c r="U17" s="77">
        <f t="shared" si="2"/>
        <v>0</v>
      </c>
      <c r="V17" s="759" t="str">
        <f t="shared" si="26"/>
        <v xml:space="preserve"> </v>
      </c>
      <c r="W17" s="907"/>
      <c r="X17" s="413"/>
      <c r="Y17" s="381"/>
      <c r="Z17" s="30">
        <f t="shared" si="10"/>
        <v>0</v>
      </c>
      <c r="AA17" s="30"/>
      <c r="AB17" s="30">
        <f t="shared" si="20"/>
        <v>0</v>
      </c>
      <c r="AC17" s="30" t="str">
        <f t="shared" si="11"/>
        <v xml:space="preserve"> </v>
      </c>
      <c r="AD17" s="956"/>
      <c r="AE17" s="30">
        <f>Y17-AD17</f>
        <v>0</v>
      </c>
      <c r="AF17" s="158" t="str">
        <f t="shared" si="27"/>
        <v xml:space="preserve"> </v>
      </c>
      <c r="AG17" s="151"/>
      <c r="AH17" s="372"/>
      <c r="AI17" s="30"/>
      <c r="AJ17" s="30"/>
      <c r="AK17" s="30"/>
      <c r="AL17" s="831"/>
      <c r="AM17" s="30"/>
      <c r="AN17" s="148" t="str">
        <f t="shared" si="12"/>
        <v xml:space="preserve"> </v>
      </c>
      <c r="AO17" s="151"/>
      <c r="AP17" s="372"/>
      <c r="AQ17" s="30"/>
      <c r="AR17" s="30"/>
      <c r="AS17" s="200" t="str">
        <f t="shared" si="13"/>
        <v xml:space="preserve"> </v>
      </c>
      <c r="AT17" s="786"/>
      <c r="AU17" s="30"/>
      <c r="AV17" s="500" t="str">
        <f t="shared" si="14"/>
        <v xml:space="preserve"> </v>
      </c>
      <c r="AW17" s="153">
        <v>185.7</v>
      </c>
      <c r="AX17" s="396">
        <v>185.1</v>
      </c>
      <c r="AY17" s="36">
        <v>178.6</v>
      </c>
      <c r="AZ17" s="36">
        <f t="shared" si="15"/>
        <v>178.6</v>
      </c>
      <c r="BA17" s="36"/>
      <c r="BB17" s="36">
        <f>AY17-AX17</f>
        <v>-6.5</v>
      </c>
      <c r="BC17" s="36">
        <f>IF(AX17&lt;&gt;0,IF(AY17/AX17*100&lt;0,"&lt;0",IF(AY17/AX17*100&gt;200,"&gt;200",AY17/AX17*100))," ")</f>
        <v>96.488384656942188</v>
      </c>
      <c r="BD17" s="349">
        <v>185</v>
      </c>
      <c r="BE17" s="30">
        <f t="shared" si="24"/>
        <v>-6.4000000000000057</v>
      </c>
      <c r="BF17" s="152">
        <f t="shared" si="25"/>
        <v>96.540540540540547</v>
      </c>
      <c r="BH17" s="867">
        <f t="shared" si="16"/>
        <v>2.2000000000000002</v>
      </c>
      <c r="BI17" s="867">
        <f t="shared" si="17"/>
        <v>0</v>
      </c>
      <c r="BJ17" s="854"/>
      <c r="BK17" s="854"/>
      <c r="BL17" s="854"/>
      <c r="BM17" s="854">
        <v>2.2000000000000002</v>
      </c>
    </row>
    <row r="18" spans="1:77" ht="23.25" customHeight="1" x14ac:dyDescent="0.3">
      <c r="A18" s="618" t="s">
        <v>230</v>
      </c>
      <c r="B18" s="619">
        <v>1132</v>
      </c>
      <c r="C18" s="372">
        <f t="shared" si="28"/>
        <v>346.1</v>
      </c>
      <c r="D18" s="372">
        <f t="shared" si="28"/>
        <v>347.8</v>
      </c>
      <c r="E18" s="30">
        <f t="shared" si="28"/>
        <v>357.2</v>
      </c>
      <c r="F18" s="30">
        <f>Z18+AI18+AQ18+AZ18</f>
        <v>357.2</v>
      </c>
      <c r="G18" s="30">
        <f>Q18+BA18</f>
        <v>0</v>
      </c>
      <c r="H18" s="30">
        <f t="shared" si="4"/>
        <v>9.3999999999999773</v>
      </c>
      <c r="I18" s="30">
        <f t="shared" si="5"/>
        <v>102.70270270270269</v>
      </c>
      <c r="J18" s="871">
        <f t="shared" si="22"/>
        <v>343.2</v>
      </c>
      <c r="K18" s="31">
        <f t="shared" si="6"/>
        <v>14</v>
      </c>
      <c r="L18" s="170">
        <f t="shared" si="7"/>
        <v>104.07925407925407</v>
      </c>
      <c r="M18" s="372">
        <f t="shared" si="18"/>
        <v>0</v>
      </c>
      <c r="N18" s="372">
        <f t="shared" si="18"/>
        <v>0</v>
      </c>
      <c r="O18" s="30">
        <f t="shared" si="19"/>
        <v>0</v>
      </c>
      <c r="P18" s="30">
        <f t="shared" si="8"/>
        <v>0</v>
      </c>
      <c r="Q18" s="30">
        <f t="shared" si="9"/>
        <v>0</v>
      </c>
      <c r="R18" s="30">
        <f t="shared" si="0"/>
        <v>0</v>
      </c>
      <c r="S18" s="30" t="str">
        <f t="shared" si="1"/>
        <v xml:space="preserve"> </v>
      </c>
      <c r="T18" s="871">
        <f t="shared" si="23"/>
        <v>0</v>
      </c>
      <c r="U18" s="77">
        <f t="shared" si="2"/>
        <v>0</v>
      </c>
      <c r="V18" s="759" t="str">
        <f t="shared" si="26"/>
        <v xml:space="preserve"> </v>
      </c>
      <c r="W18" s="907"/>
      <c r="X18" s="413"/>
      <c r="Y18" s="381"/>
      <c r="Z18" s="30">
        <f t="shared" si="10"/>
        <v>0</v>
      </c>
      <c r="AA18" s="30"/>
      <c r="AB18" s="30">
        <f t="shared" si="20"/>
        <v>0</v>
      </c>
      <c r="AC18" s="30" t="str">
        <f t="shared" si="11"/>
        <v xml:space="preserve"> </v>
      </c>
      <c r="AD18" s="956"/>
      <c r="AE18" s="30">
        <f>Y18-AD18</f>
        <v>0</v>
      </c>
      <c r="AF18" s="158" t="str">
        <f t="shared" si="27"/>
        <v xml:space="preserve"> </v>
      </c>
      <c r="AG18" s="151"/>
      <c r="AH18" s="372"/>
      <c r="AI18" s="30"/>
      <c r="AJ18" s="30"/>
      <c r="AK18" s="30"/>
      <c r="AL18" s="831"/>
      <c r="AM18" s="30"/>
      <c r="AN18" s="148" t="str">
        <f t="shared" si="12"/>
        <v xml:space="preserve"> </v>
      </c>
      <c r="AO18" s="151"/>
      <c r="AP18" s="372"/>
      <c r="AQ18" s="30"/>
      <c r="AR18" s="30"/>
      <c r="AS18" s="200" t="str">
        <f t="shared" si="13"/>
        <v xml:space="preserve"> </v>
      </c>
      <c r="AT18" s="786"/>
      <c r="AU18" s="30"/>
      <c r="AV18" s="500" t="str">
        <f t="shared" si="14"/>
        <v xml:space="preserve"> </v>
      </c>
      <c r="AW18" s="688">
        <v>346.1</v>
      </c>
      <c r="AX18" s="396">
        <v>347.8</v>
      </c>
      <c r="AY18" s="36">
        <v>357.2</v>
      </c>
      <c r="AZ18" s="36">
        <f t="shared" si="15"/>
        <v>357.2</v>
      </c>
      <c r="BA18" s="36"/>
      <c r="BB18" s="36">
        <f>AY18-AX18</f>
        <v>9.3999999999999773</v>
      </c>
      <c r="BC18" s="36">
        <f>IF(AX18&lt;&gt;0,IF(AY18/AX18*100&lt;0,"&lt;0",IF(AY18/AX18*100&gt;200,"&gt;200",AY18/AX18*100))," ")</f>
        <v>102.70270270270269</v>
      </c>
      <c r="BD18" s="349">
        <v>343.2</v>
      </c>
      <c r="BE18" s="30">
        <f t="shared" si="24"/>
        <v>14</v>
      </c>
      <c r="BF18" s="152">
        <f t="shared" si="25"/>
        <v>104.07925407925407</v>
      </c>
      <c r="BH18" s="867">
        <f t="shared" si="16"/>
        <v>1.6</v>
      </c>
      <c r="BI18" s="867">
        <f t="shared" si="17"/>
        <v>0</v>
      </c>
      <c r="BJ18" s="854"/>
      <c r="BK18" s="854"/>
      <c r="BL18" s="854"/>
      <c r="BM18" s="808">
        <v>1.6</v>
      </c>
    </row>
    <row r="19" spans="1:77" ht="23.25" customHeight="1" x14ac:dyDescent="0.3">
      <c r="A19" s="620" t="s">
        <v>247</v>
      </c>
      <c r="B19" s="619">
        <v>1133</v>
      </c>
      <c r="C19" s="372">
        <f t="shared" si="28"/>
        <v>2.5</v>
      </c>
      <c r="D19" s="372">
        <f t="shared" si="28"/>
        <v>2.7</v>
      </c>
      <c r="E19" s="30">
        <f t="shared" si="28"/>
        <v>4.7</v>
      </c>
      <c r="F19" s="30">
        <f>Z19+AI19+AQ19+AZ19</f>
        <v>4.7</v>
      </c>
      <c r="G19" s="30">
        <f>Q19+BA19</f>
        <v>0</v>
      </c>
      <c r="H19" s="30">
        <f t="shared" si="4"/>
        <v>2</v>
      </c>
      <c r="I19" s="30">
        <f t="shared" si="5"/>
        <v>174.07407407407408</v>
      </c>
      <c r="J19" s="871">
        <f t="shared" si="22"/>
        <v>10.6</v>
      </c>
      <c r="K19" s="31">
        <f t="shared" si="6"/>
        <v>-5.8999999999999995</v>
      </c>
      <c r="L19" s="170">
        <f t="shared" si="7"/>
        <v>44.339622641509436</v>
      </c>
      <c r="M19" s="372">
        <f t="shared" si="18"/>
        <v>2</v>
      </c>
      <c r="N19" s="372">
        <f t="shared" si="18"/>
        <v>2</v>
      </c>
      <c r="O19" s="30">
        <f t="shared" si="19"/>
        <v>3.7</v>
      </c>
      <c r="P19" s="30">
        <f t="shared" si="8"/>
        <v>3.7</v>
      </c>
      <c r="Q19" s="30">
        <f t="shared" si="9"/>
        <v>0</v>
      </c>
      <c r="R19" s="30">
        <f t="shared" si="0"/>
        <v>1.7000000000000002</v>
      </c>
      <c r="S19" s="30">
        <f t="shared" si="1"/>
        <v>185</v>
      </c>
      <c r="T19" s="871">
        <f t="shared" si="23"/>
        <v>9.6999999999999993</v>
      </c>
      <c r="U19" s="77">
        <f t="shared" si="2"/>
        <v>-5.9999999999999991</v>
      </c>
      <c r="V19" s="759">
        <f t="shared" si="26"/>
        <v>38.144329896907223</v>
      </c>
      <c r="W19" s="907">
        <v>2</v>
      </c>
      <c r="X19" s="413">
        <v>2</v>
      </c>
      <c r="Y19" s="381">
        <v>3.7</v>
      </c>
      <c r="Z19" s="30">
        <f t="shared" si="10"/>
        <v>3.7</v>
      </c>
      <c r="AA19" s="30"/>
      <c r="AB19" s="30">
        <f t="shared" si="20"/>
        <v>1.7000000000000002</v>
      </c>
      <c r="AC19" s="30">
        <f t="shared" si="11"/>
        <v>185</v>
      </c>
      <c r="AD19" s="956">
        <v>9.6999999999999993</v>
      </c>
      <c r="AE19" s="30">
        <f>Y19-AD19</f>
        <v>-5.9999999999999991</v>
      </c>
      <c r="AF19" s="158">
        <f t="shared" si="27"/>
        <v>38.144329896907223</v>
      </c>
      <c r="AG19" s="151"/>
      <c r="AH19" s="372"/>
      <c r="AI19" s="30"/>
      <c r="AJ19" s="30"/>
      <c r="AK19" s="30"/>
      <c r="AL19" s="831"/>
      <c r="AM19" s="30"/>
      <c r="AN19" s="148" t="str">
        <f t="shared" si="12"/>
        <v xml:space="preserve"> </v>
      </c>
      <c r="AO19" s="151"/>
      <c r="AP19" s="372"/>
      <c r="AQ19" s="30"/>
      <c r="AR19" s="30"/>
      <c r="AS19" s="200"/>
      <c r="AT19" s="786"/>
      <c r="AU19" s="30"/>
      <c r="AV19" s="500"/>
      <c r="AW19" s="688">
        <v>0.5</v>
      </c>
      <c r="AX19" s="396">
        <v>0.7</v>
      </c>
      <c r="AY19" s="36">
        <v>1</v>
      </c>
      <c r="AZ19" s="36">
        <f t="shared" si="15"/>
        <v>1</v>
      </c>
      <c r="BA19" s="36"/>
      <c r="BB19" s="36">
        <f>AY19-AX19</f>
        <v>0.30000000000000004</v>
      </c>
      <c r="BC19" s="36">
        <f>IF(AX19&lt;&gt;0,IF(AY19/AX19*100&lt;0,"&lt;0",IF(AY19/AX19*100&gt;200,"&gt;200",AY19/AX19*100))," ")</f>
        <v>142.85714285714286</v>
      </c>
      <c r="BD19" s="786">
        <v>0.9</v>
      </c>
      <c r="BE19" s="30">
        <f t="shared" si="24"/>
        <v>9.9999999999999978E-2</v>
      </c>
      <c r="BF19" s="152">
        <f t="shared" si="25"/>
        <v>111.11111111111111</v>
      </c>
      <c r="BH19" s="867">
        <f t="shared" si="16"/>
        <v>0</v>
      </c>
      <c r="BI19" s="867">
        <f t="shared" si="17"/>
        <v>0</v>
      </c>
      <c r="BJ19" s="854"/>
      <c r="BK19" s="854"/>
      <c r="BL19" s="854"/>
      <c r="BM19" s="854"/>
    </row>
    <row r="20" spans="1:77" s="408" customFormat="1" ht="23.25" customHeight="1" x14ac:dyDescent="0.3">
      <c r="A20" s="621" t="s">
        <v>312</v>
      </c>
      <c r="B20" s="622">
        <v>1136</v>
      </c>
      <c r="C20" s="472">
        <f t="shared" si="28"/>
        <v>42</v>
      </c>
      <c r="D20" s="472">
        <f t="shared" si="28"/>
        <v>42</v>
      </c>
      <c r="E20" s="404">
        <f t="shared" si="28"/>
        <v>41.9</v>
      </c>
      <c r="F20" s="404"/>
      <c r="G20" s="404"/>
      <c r="H20" s="404">
        <f t="shared" si="4"/>
        <v>-0.10000000000000142</v>
      </c>
      <c r="I20" s="404">
        <f t="shared" si="5"/>
        <v>99.761904761904759</v>
      </c>
      <c r="J20" s="871">
        <f t="shared" si="22"/>
        <v>41.1</v>
      </c>
      <c r="K20" s="31">
        <f t="shared" si="6"/>
        <v>0.79999999999999716</v>
      </c>
      <c r="L20" s="170">
        <f t="shared" si="7"/>
        <v>101.94647201946472</v>
      </c>
      <c r="M20" s="472">
        <f t="shared" si="18"/>
        <v>42</v>
      </c>
      <c r="N20" s="472">
        <f t="shared" si="18"/>
        <v>42</v>
      </c>
      <c r="O20" s="404">
        <f t="shared" si="19"/>
        <v>41.9</v>
      </c>
      <c r="P20" s="404">
        <f t="shared" si="8"/>
        <v>41.9</v>
      </c>
      <c r="Q20" s="404">
        <f t="shared" si="9"/>
        <v>0</v>
      </c>
      <c r="R20" s="404">
        <f t="shared" si="0"/>
        <v>-0.10000000000000142</v>
      </c>
      <c r="S20" s="404">
        <f t="shared" si="1"/>
        <v>99.761904761904759</v>
      </c>
      <c r="T20" s="871">
        <f t="shared" si="23"/>
        <v>41.1</v>
      </c>
      <c r="U20" s="77">
        <f t="shared" si="2"/>
        <v>0.79999999999999716</v>
      </c>
      <c r="V20" s="759">
        <f t="shared" si="26"/>
        <v>101.94647201946472</v>
      </c>
      <c r="W20" s="910">
        <v>42</v>
      </c>
      <c r="X20" s="543">
        <v>42</v>
      </c>
      <c r="Y20" s="405">
        <v>41.9</v>
      </c>
      <c r="Z20" s="404">
        <f t="shared" si="10"/>
        <v>41.9</v>
      </c>
      <c r="AA20" s="404"/>
      <c r="AB20" s="404">
        <f t="shared" si="20"/>
        <v>-0.10000000000000142</v>
      </c>
      <c r="AC20" s="404">
        <f t="shared" si="11"/>
        <v>99.761904761904759</v>
      </c>
      <c r="AD20" s="958">
        <v>41.1</v>
      </c>
      <c r="AE20" s="30">
        <f>Y20-AD20</f>
        <v>0.79999999999999716</v>
      </c>
      <c r="AF20" s="158">
        <f t="shared" si="27"/>
        <v>101.94647201946472</v>
      </c>
      <c r="AG20" s="403"/>
      <c r="AH20" s="472"/>
      <c r="AI20" s="404"/>
      <c r="AJ20" s="404"/>
      <c r="AK20" s="404"/>
      <c r="AL20" s="833"/>
      <c r="AM20" s="404"/>
      <c r="AN20" s="148" t="str">
        <f t="shared" si="12"/>
        <v xml:space="preserve"> </v>
      </c>
      <c r="AO20" s="403"/>
      <c r="AP20" s="472"/>
      <c r="AQ20" s="404"/>
      <c r="AR20" s="404"/>
      <c r="AS20" s="406"/>
      <c r="AT20" s="787"/>
      <c r="AU20" s="404"/>
      <c r="AV20" s="501"/>
      <c r="AW20" s="687"/>
      <c r="AX20" s="533"/>
      <c r="AY20" s="407"/>
      <c r="AZ20" s="407"/>
      <c r="BA20" s="407"/>
      <c r="BB20" s="407"/>
      <c r="BC20" s="407"/>
      <c r="BD20" s="787"/>
      <c r="BE20" s="404"/>
      <c r="BF20" s="152" t="str">
        <f t="shared" si="25"/>
        <v xml:space="preserve"> </v>
      </c>
      <c r="BG20" s="2"/>
      <c r="BH20" s="867">
        <f t="shared" si="16"/>
        <v>0</v>
      </c>
      <c r="BI20" s="867">
        <f t="shared" si="17"/>
        <v>0</v>
      </c>
      <c r="BJ20" s="854"/>
      <c r="BK20" s="854"/>
      <c r="BL20" s="854"/>
      <c r="BM20" s="854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3">
      <c r="A21" s="623" t="s">
        <v>34</v>
      </c>
      <c r="B21" s="614" t="s">
        <v>270</v>
      </c>
      <c r="C21" s="372">
        <f t="shared" si="28"/>
        <v>31780.400000000001</v>
      </c>
      <c r="D21" s="372">
        <f t="shared" si="28"/>
        <v>27173.300000000003</v>
      </c>
      <c r="E21" s="30">
        <f t="shared" si="28"/>
        <v>28137.200000000001</v>
      </c>
      <c r="F21" s="30">
        <f>Z21+AI21+AQ21+AZ21</f>
        <v>28137.200000000001</v>
      </c>
      <c r="G21" s="30">
        <f>Q21+BA21</f>
        <v>0</v>
      </c>
      <c r="H21" s="30">
        <f t="shared" si="4"/>
        <v>963.89999999999782</v>
      </c>
      <c r="I21" s="30">
        <f t="shared" si="5"/>
        <v>103.54723202555449</v>
      </c>
      <c r="J21" s="871">
        <f t="shared" si="22"/>
        <v>28340.600000000002</v>
      </c>
      <c r="K21" s="31">
        <f t="shared" si="6"/>
        <v>-203.40000000000146</v>
      </c>
      <c r="L21" s="170">
        <f t="shared" si="7"/>
        <v>99.28230171556001</v>
      </c>
      <c r="M21" s="372">
        <f t="shared" si="18"/>
        <v>31065.100000000002</v>
      </c>
      <c r="N21" s="372">
        <f t="shared" si="18"/>
        <v>26493.500000000004</v>
      </c>
      <c r="O21" s="30">
        <f t="shared" si="19"/>
        <v>27518.5</v>
      </c>
      <c r="P21" s="30">
        <f t="shared" si="8"/>
        <v>27518.5</v>
      </c>
      <c r="Q21" s="30">
        <f t="shared" si="9"/>
        <v>0</v>
      </c>
      <c r="R21" s="30">
        <f t="shared" si="0"/>
        <v>1024.9999999999964</v>
      </c>
      <c r="S21" s="30">
        <f t="shared" si="1"/>
        <v>103.8688734972729</v>
      </c>
      <c r="T21" s="871">
        <f t="shared" si="23"/>
        <v>27707.600000000002</v>
      </c>
      <c r="U21" s="77">
        <f>O21-T21</f>
        <v>-189.10000000000218</v>
      </c>
      <c r="V21" s="729">
        <f>IF(T21&lt;&gt;0,IF(O21/T21*100&lt;0,"&lt;0",IF(O21/T21*100&gt;200,"&gt;200",O21/T21*100))," ")</f>
        <v>99.31751577184599</v>
      </c>
      <c r="W21" s="907">
        <f>W23+W28+W40+W41+W42</f>
        <v>31065.100000000002</v>
      </c>
      <c r="X21" s="413">
        <f>X23+X28+X40+X41+X42</f>
        <v>26493.500000000004</v>
      </c>
      <c r="Y21" s="381">
        <f>Y23+Y28+Y40+Y41+Y42</f>
        <v>27518.5</v>
      </c>
      <c r="Z21" s="30">
        <f t="shared" si="10"/>
        <v>27518.5</v>
      </c>
      <c r="AA21" s="30">
        <f>AA23+AA28+AA40+AA41+AA42</f>
        <v>0</v>
      </c>
      <c r="AB21" s="30">
        <f t="shared" si="20"/>
        <v>1024.9999999999964</v>
      </c>
      <c r="AC21" s="30">
        <f t="shared" si="11"/>
        <v>103.8688734972729</v>
      </c>
      <c r="AD21" s="956">
        <f>AD23+AD28+AD40+AD41+AD42</f>
        <v>27707.600000000002</v>
      </c>
      <c r="AE21" s="30">
        <f>Y21-AD21</f>
        <v>-189.10000000000218</v>
      </c>
      <c r="AF21" s="152">
        <f>IF(AD21&lt;&gt;0,IF(Y21/AD21*100&lt;0,"&lt;0",IF(Y21/AD21*100&gt;200,"&gt;200",Y21/AD21*100))," ")</f>
        <v>99.31751577184599</v>
      </c>
      <c r="AG21" s="151"/>
      <c r="AH21" s="372"/>
      <c r="AI21" s="30">
        <f>AI23+AI28+AI40+AI41+AI42</f>
        <v>0</v>
      </c>
      <c r="AJ21" s="30">
        <f>AI21-AH21</f>
        <v>0</v>
      </c>
      <c r="AK21" s="30" t="str">
        <f>IF(AH21&lt;&gt;0,IF(AI21/AH21*100&lt;0,"&lt;0",IF(AI21/AH21*100&gt;200,"&gt;200",AI21/AH21*100))," ")</f>
        <v xml:space="preserve"> </v>
      </c>
      <c r="AL21" s="831">
        <f>AL23+AL28+AL40+AL41+AL42</f>
        <v>0</v>
      </c>
      <c r="AM21" s="30">
        <f>AI21-AL21</f>
        <v>0</v>
      </c>
      <c r="AN21" s="148" t="str">
        <f t="shared" si="12"/>
        <v xml:space="preserve"> </v>
      </c>
      <c r="AO21" s="151"/>
      <c r="AP21" s="372"/>
      <c r="AQ21" s="30">
        <f>AQ23+AQ28+AQ40+AQ41+AQ42</f>
        <v>0</v>
      </c>
      <c r="AR21" s="30">
        <f>AQ21-AP21</f>
        <v>0</v>
      </c>
      <c r="AS21" s="31" t="str">
        <f t="shared" si="13"/>
        <v xml:space="preserve"> </v>
      </c>
      <c r="AT21" s="786"/>
      <c r="AU21" s="30">
        <f>AQ21-AT21</f>
        <v>0</v>
      </c>
      <c r="AV21" s="502" t="str">
        <f t="shared" si="14"/>
        <v xml:space="preserve"> </v>
      </c>
      <c r="AW21" s="151">
        <f>AW23+AW28+AW40+AW41+AW42</f>
        <v>715.3</v>
      </c>
      <c r="AX21" s="372">
        <f>AX23+AX28+AX40+AX41+AX42</f>
        <v>679.8</v>
      </c>
      <c r="AY21" s="30">
        <f>AY23+AY28+AY40+AY41+AY42</f>
        <v>618.70000000000005</v>
      </c>
      <c r="AZ21" s="30">
        <f t="shared" si="15"/>
        <v>618.70000000000005</v>
      </c>
      <c r="BA21" s="30">
        <f>BA23+BA28+BA40+BA41+BA42</f>
        <v>0</v>
      </c>
      <c r="BB21" s="30">
        <f>AY21-AX21</f>
        <v>-61.099999999999909</v>
      </c>
      <c r="BC21" s="30">
        <f>IF(AX21&lt;&gt;0,IF(AY21/AX21*100&lt;0,"&lt;0",IF(AY21/AX21*100&gt;200,"&gt;200",AY21/AX21*100))," ")</f>
        <v>91.01206237128568</v>
      </c>
      <c r="BD21" s="786">
        <f>BD23+BD28+BD40+BD41+BD42</f>
        <v>633</v>
      </c>
      <c r="BE21" s="30">
        <f>AY21-BD21</f>
        <v>-14.299999999999955</v>
      </c>
      <c r="BF21" s="152">
        <f t="shared" si="25"/>
        <v>97.740916271721971</v>
      </c>
      <c r="BH21" s="867">
        <f t="shared" si="16"/>
        <v>1293.5</v>
      </c>
      <c r="BI21" s="867">
        <f t="shared" si="17"/>
        <v>1216</v>
      </c>
      <c r="BJ21" s="854">
        <v>1216</v>
      </c>
      <c r="BK21" s="854"/>
      <c r="BL21" s="854"/>
      <c r="BM21" s="808">
        <v>77.5</v>
      </c>
    </row>
    <row r="22" spans="1:77" ht="16.5" customHeight="1" x14ac:dyDescent="0.3">
      <c r="A22" s="613" t="s">
        <v>4</v>
      </c>
      <c r="B22" s="614"/>
      <c r="C22" s="600"/>
      <c r="D22" s="372"/>
      <c r="E22" s="30"/>
      <c r="F22" s="30"/>
      <c r="G22" s="30"/>
      <c r="H22" s="30">
        <f t="shared" si="4"/>
        <v>0</v>
      </c>
      <c r="I22" s="30" t="str">
        <f t="shared" si="5"/>
        <v xml:space="preserve"> </v>
      </c>
      <c r="J22" s="872"/>
      <c r="K22" s="32"/>
      <c r="L22" s="210"/>
      <c r="M22" s="564"/>
      <c r="N22" s="372"/>
      <c r="O22" s="30"/>
      <c r="P22" s="30"/>
      <c r="Q22" s="30"/>
      <c r="R22" s="30"/>
      <c r="S22" s="30"/>
      <c r="T22" s="872"/>
      <c r="U22" s="78"/>
      <c r="V22" s="758"/>
      <c r="W22" s="907"/>
      <c r="X22" s="413"/>
      <c r="Y22" s="381"/>
      <c r="Z22" s="30"/>
      <c r="AA22" s="30"/>
      <c r="AB22" s="30">
        <f t="shared" si="20"/>
        <v>0</v>
      </c>
      <c r="AC22" s="30" t="str">
        <f t="shared" si="11"/>
        <v xml:space="preserve"> </v>
      </c>
      <c r="AD22" s="956"/>
      <c r="AE22" s="30"/>
      <c r="AF22" s="152"/>
      <c r="AG22" s="151"/>
      <c r="AH22" s="372"/>
      <c r="AI22" s="30"/>
      <c r="AJ22" s="30"/>
      <c r="AK22" s="30"/>
      <c r="AL22" s="831"/>
      <c r="AM22" s="30"/>
      <c r="AN22" s="148" t="str">
        <f t="shared" si="12"/>
        <v xml:space="preserve"> </v>
      </c>
      <c r="AO22" s="151"/>
      <c r="AP22" s="372"/>
      <c r="AQ22" s="30"/>
      <c r="AR22" s="30"/>
      <c r="AS22" s="199" t="str">
        <f t="shared" si="13"/>
        <v xml:space="preserve"> </v>
      </c>
      <c r="AT22" s="786"/>
      <c r="AU22" s="30"/>
      <c r="AV22" s="498" t="str">
        <f t="shared" si="14"/>
        <v xml:space="preserve"> </v>
      </c>
      <c r="AW22" s="579"/>
      <c r="AX22" s="372"/>
      <c r="AY22" s="30"/>
      <c r="AZ22" s="30"/>
      <c r="BA22" s="30"/>
      <c r="BB22" s="30"/>
      <c r="BC22" s="30"/>
      <c r="BD22" s="786"/>
      <c r="BE22" s="30"/>
      <c r="BF22" s="152"/>
      <c r="BH22" s="867">
        <f t="shared" si="16"/>
        <v>0</v>
      </c>
      <c r="BI22" s="867">
        <f t="shared" si="17"/>
        <v>0</v>
      </c>
      <c r="BJ22" s="854"/>
      <c r="BK22" s="854">
        <v>0</v>
      </c>
      <c r="BL22" s="854">
        <v>0</v>
      </c>
      <c r="BM22" s="854"/>
    </row>
    <row r="23" spans="1:77" s="6" customFormat="1" ht="34.5" customHeight="1" x14ac:dyDescent="0.3">
      <c r="A23" s="624" t="s">
        <v>14</v>
      </c>
      <c r="B23" s="625" t="s">
        <v>37</v>
      </c>
      <c r="C23" s="473">
        <f>M23+AW23</f>
        <v>22823.7</v>
      </c>
      <c r="D23" s="473">
        <f>N23+AX23</f>
        <v>18978.599999999999</v>
      </c>
      <c r="E23" s="38">
        <f>O23+AY23</f>
        <v>19770.099999999999</v>
      </c>
      <c r="F23" s="38">
        <f>Z23+AI23+AQ23+AZ23</f>
        <v>19770.099999999999</v>
      </c>
      <c r="G23" s="38">
        <f>Q23+BA23</f>
        <v>0</v>
      </c>
      <c r="H23" s="38">
        <f t="shared" si="4"/>
        <v>791.5</v>
      </c>
      <c r="I23" s="38">
        <f t="shared" si="5"/>
        <v>104.17048675877041</v>
      </c>
      <c r="J23" s="874">
        <f t="shared" si="22"/>
        <v>20183.300000000003</v>
      </c>
      <c r="K23" s="39">
        <f t="shared" si="6"/>
        <v>-413.20000000000437</v>
      </c>
      <c r="L23" s="212">
        <f t="shared" si="7"/>
        <v>97.952762927766983</v>
      </c>
      <c r="M23" s="473">
        <f t="shared" si="18"/>
        <v>22686.9</v>
      </c>
      <c r="N23" s="473">
        <f t="shared" si="18"/>
        <v>18847</v>
      </c>
      <c r="O23" s="38">
        <f t="shared" si="19"/>
        <v>19686.3</v>
      </c>
      <c r="P23" s="38">
        <f t="shared" si="8"/>
        <v>19686.3</v>
      </c>
      <c r="Q23" s="38">
        <f t="shared" si="9"/>
        <v>0</v>
      </c>
      <c r="R23" s="38">
        <f t="shared" si="0"/>
        <v>839.29999999999927</v>
      </c>
      <c r="S23" s="38">
        <f t="shared" si="1"/>
        <v>104.45322863055128</v>
      </c>
      <c r="T23" s="874">
        <f>AD23+AL23+AT23</f>
        <v>20096.600000000002</v>
      </c>
      <c r="U23" s="80">
        <f t="shared" ref="U23:U73" si="29">O23-T23</f>
        <v>-410.30000000000291</v>
      </c>
      <c r="V23" s="760">
        <f>IF(T23&lt;&gt;0,IF(O23/T23*100&lt;0,"&lt;0",IF(O23/T23*100&gt;200,"&gt;200",O23/T23*100))," ")</f>
        <v>97.958361115810618</v>
      </c>
      <c r="W23" s="911">
        <f>SUM(W25:W27)</f>
        <v>22686.9</v>
      </c>
      <c r="X23" s="534">
        <f>SUM(X25:X27)</f>
        <v>18847</v>
      </c>
      <c r="Y23" s="383">
        <f>SUM(Y25:Y27)</f>
        <v>19686.3</v>
      </c>
      <c r="Z23" s="38">
        <f t="shared" si="10"/>
        <v>19686.3</v>
      </c>
      <c r="AA23" s="38">
        <f>SUM(AA25:AA27)</f>
        <v>0</v>
      </c>
      <c r="AB23" s="38">
        <f t="shared" si="20"/>
        <v>839.29999999999927</v>
      </c>
      <c r="AC23" s="38">
        <f t="shared" si="11"/>
        <v>104.45322863055128</v>
      </c>
      <c r="AD23" s="959">
        <f>SUM(AD25:AD27)</f>
        <v>20096.600000000002</v>
      </c>
      <c r="AE23" s="38">
        <f>Y23-AD23</f>
        <v>-410.30000000000291</v>
      </c>
      <c r="AF23" s="157">
        <f>IF(AD23&lt;&gt;0,IF(Y23/AD23*100&lt;0,"&lt;0",IF(Y23/AD23*100&gt;200,"&gt;200",Y23/AD23*100))," ")</f>
        <v>97.958361115810618</v>
      </c>
      <c r="AG23" s="156"/>
      <c r="AH23" s="473">
        <f>SUM(AH25:AH27)</f>
        <v>0</v>
      </c>
      <c r="AI23" s="38">
        <f>SUM(AI25:AI27)</f>
        <v>0</v>
      </c>
      <c r="AJ23" s="38">
        <f>SUM(AJ25:AJ27)</f>
        <v>0</v>
      </c>
      <c r="AK23" s="38" t="str">
        <f>IF(AH23&lt;&gt;0,IF(AI23/AH23*100&lt;0,"&lt;0",IF(AI23/AH23*100&gt;200,"&gt;200",AI23/AH23*100))," ")</f>
        <v xml:space="preserve"> </v>
      </c>
      <c r="AL23" s="834">
        <f>SUM(AL25:AL27)</f>
        <v>0</v>
      </c>
      <c r="AM23" s="38">
        <f>AI23-AL23</f>
        <v>0</v>
      </c>
      <c r="AN23" s="148" t="str">
        <f t="shared" si="12"/>
        <v xml:space="preserve"> </v>
      </c>
      <c r="AO23" s="156"/>
      <c r="AP23" s="473">
        <f>SUM(AP25:AP27)</f>
        <v>0</v>
      </c>
      <c r="AQ23" s="38">
        <f>SUM(AQ25:AQ27)</f>
        <v>0</v>
      </c>
      <c r="AR23" s="38">
        <f>SUM(AR25:AR27)</f>
        <v>0</v>
      </c>
      <c r="AS23" s="39" t="str">
        <f t="shared" si="13"/>
        <v xml:space="preserve"> </v>
      </c>
      <c r="AT23" s="788">
        <f>SUM(AT25:AT27)</f>
        <v>0</v>
      </c>
      <c r="AU23" s="38">
        <f>AQ23-AT23</f>
        <v>0</v>
      </c>
      <c r="AV23" s="503" t="str">
        <f t="shared" si="14"/>
        <v xml:space="preserve"> </v>
      </c>
      <c r="AW23" s="473">
        <f>SUM(AW25:AW27)</f>
        <v>136.80000000000001</v>
      </c>
      <c r="AX23" s="473">
        <f>SUM(AX25:AX27)</f>
        <v>131.6</v>
      </c>
      <c r="AY23" s="38">
        <f>SUM(AY25:AY27)</f>
        <v>83.8</v>
      </c>
      <c r="AZ23" s="38">
        <f t="shared" si="15"/>
        <v>83.8</v>
      </c>
      <c r="BA23" s="38">
        <f>SUM(BA25:BA27)</f>
        <v>0</v>
      </c>
      <c r="BB23" s="38">
        <f>SUM(BB25:BB27)</f>
        <v>-47.8</v>
      </c>
      <c r="BC23" s="38">
        <f>IF(AX23&lt;&gt;0,IF(AY23/AX23*100&lt;0,"&lt;0",IF(AY23/AX23*100&gt;200,"&gt;200",AY23/AX23*100))," ")</f>
        <v>63.677811550151972</v>
      </c>
      <c r="BD23" s="788">
        <f>SUM(BD25:BD27)</f>
        <v>86.7</v>
      </c>
      <c r="BE23" s="38">
        <f>AY23-BD23</f>
        <v>-2.9000000000000057</v>
      </c>
      <c r="BF23" s="157">
        <f>IF(BD23&lt;&gt;0,IF(AY23/BD23*100&lt;0,"&lt;0",IF(AY23/BD23*100&gt;200,"&gt;200",AY23/BD23*100))," ")</f>
        <v>96.655132641291814</v>
      </c>
      <c r="BG23" s="2"/>
      <c r="BH23" s="867">
        <f t="shared" si="16"/>
        <v>917.49999999999989</v>
      </c>
      <c r="BI23" s="867">
        <f t="shared" si="17"/>
        <v>914.49999999999989</v>
      </c>
      <c r="BJ23" s="854">
        <v>914.49999999999989</v>
      </c>
      <c r="BK23" s="855"/>
      <c r="BL23" s="855"/>
      <c r="BM23" s="854">
        <v>3</v>
      </c>
    </row>
    <row r="24" spans="1:77" ht="23.25" customHeight="1" x14ac:dyDescent="0.3">
      <c r="A24" s="626" t="s">
        <v>11</v>
      </c>
      <c r="B24" s="614"/>
      <c r="C24" s="600"/>
      <c r="D24" s="372"/>
      <c r="E24" s="30"/>
      <c r="F24" s="30"/>
      <c r="G24" s="30"/>
      <c r="H24" s="30">
        <f t="shared" si="4"/>
        <v>0</v>
      </c>
      <c r="I24" s="30" t="str">
        <f t="shared" si="5"/>
        <v xml:space="preserve"> </v>
      </c>
      <c r="J24" s="875"/>
      <c r="K24" s="40"/>
      <c r="L24" s="213"/>
      <c r="M24" s="566"/>
      <c r="N24" s="372"/>
      <c r="O24" s="30"/>
      <c r="P24" s="30"/>
      <c r="Q24" s="30"/>
      <c r="R24" s="30"/>
      <c r="S24" s="30"/>
      <c r="T24" s="875"/>
      <c r="U24" s="81">
        <f t="shared" si="29"/>
        <v>0</v>
      </c>
      <c r="V24" s="761"/>
      <c r="W24" s="907"/>
      <c r="X24" s="413"/>
      <c r="Y24" s="381"/>
      <c r="Z24" s="30"/>
      <c r="AA24" s="30"/>
      <c r="AB24" s="30">
        <f t="shared" si="20"/>
        <v>0</v>
      </c>
      <c r="AC24" s="30" t="str">
        <f t="shared" si="11"/>
        <v xml:space="preserve"> </v>
      </c>
      <c r="AD24" s="956"/>
      <c r="AE24" s="30"/>
      <c r="AF24" s="152"/>
      <c r="AG24" s="151"/>
      <c r="AH24" s="372"/>
      <c r="AI24" s="30"/>
      <c r="AJ24" s="30"/>
      <c r="AK24" s="30"/>
      <c r="AL24" s="831"/>
      <c r="AM24" s="30"/>
      <c r="AN24" s="148" t="str">
        <f t="shared" si="12"/>
        <v xml:space="preserve"> </v>
      </c>
      <c r="AO24" s="151"/>
      <c r="AP24" s="372"/>
      <c r="AQ24" s="30"/>
      <c r="AR24" s="30"/>
      <c r="AS24" s="40" t="str">
        <f t="shared" si="13"/>
        <v xml:space="preserve"> </v>
      </c>
      <c r="AT24" s="786"/>
      <c r="AU24" s="30"/>
      <c r="AV24" s="504" t="str">
        <f t="shared" si="14"/>
        <v xml:space="preserve"> </v>
      </c>
      <c r="AW24" s="566"/>
      <c r="AX24" s="372"/>
      <c r="AY24" s="30"/>
      <c r="AZ24" s="30"/>
      <c r="BA24" s="30"/>
      <c r="BB24" s="30"/>
      <c r="BC24" s="30"/>
      <c r="BD24" s="786"/>
      <c r="BE24" s="30"/>
      <c r="BF24" s="152"/>
      <c r="BH24" s="867">
        <f t="shared" si="16"/>
        <v>0</v>
      </c>
      <c r="BI24" s="867">
        <f t="shared" si="17"/>
        <v>0</v>
      </c>
      <c r="BJ24" s="855"/>
      <c r="BK24" s="854"/>
      <c r="BL24" s="854"/>
      <c r="BM24" s="854"/>
    </row>
    <row r="25" spans="1:77" ht="30.75" customHeight="1" x14ac:dyDescent="0.3">
      <c r="A25" s="627" t="s">
        <v>39</v>
      </c>
      <c r="B25" s="614">
        <v>11411</v>
      </c>
      <c r="C25" s="372">
        <f t="shared" ref="C25:E28" si="30">M25+AW25</f>
        <v>8613.6999999999989</v>
      </c>
      <c r="D25" s="372">
        <f t="shared" si="30"/>
        <v>7532.6</v>
      </c>
      <c r="E25" s="30">
        <f t="shared" si="30"/>
        <v>7813.3</v>
      </c>
      <c r="F25" s="30">
        <f t="shared" ref="F25:F69" si="31">Z25+AI25+AQ25+AZ25</f>
        <v>7813.3</v>
      </c>
      <c r="G25" s="30">
        <f t="shared" ref="G25:G64" si="32">Q25+BA25</f>
        <v>0</v>
      </c>
      <c r="H25" s="30">
        <f t="shared" si="4"/>
        <v>280.69999999999982</v>
      </c>
      <c r="I25" s="30">
        <f t="shared" si="5"/>
        <v>103.7264689483047</v>
      </c>
      <c r="J25" s="876">
        <f t="shared" si="22"/>
        <v>7633.5</v>
      </c>
      <c r="K25" s="41">
        <f t="shared" si="6"/>
        <v>179.80000000000018</v>
      </c>
      <c r="L25" s="214">
        <f t="shared" si="7"/>
        <v>102.35540708718152</v>
      </c>
      <c r="M25" s="372">
        <f t="shared" si="18"/>
        <v>8476.9</v>
      </c>
      <c r="N25" s="372">
        <f t="shared" si="18"/>
        <v>7401</v>
      </c>
      <c r="O25" s="30">
        <f t="shared" si="19"/>
        <v>7729.5</v>
      </c>
      <c r="P25" s="30">
        <f t="shared" si="8"/>
        <v>7729.5</v>
      </c>
      <c r="Q25" s="30">
        <f t="shared" si="9"/>
        <v>0</v>
      </c>
      <c r="R25" s="30">
        <f t="shared" si="0"/>
        <v>328.5</v>
      </c>
      <c r="S25" s="30">
        <f t="shared" si="1"/>
        <v>104.43858937981354</v>
      </c>
      <c r="T25" s="876">
        <f>AD25+AL25+AT25</f>
        <v>7546.8</v>
      </c>
      <c r="U25" s="82">
        <f t="shared" si="29"/>
        <v>182.69999999999982</v>
      </c>
      <c r="V25" s="762">
        <f>IF(T25&lt;&gt;0,IF(O25/T25*100&lt;0,"&lt;0",IF(O25/T25*100&gt;200,"&gt;200",O25/T25*100))," ")</f>
        <v>102.42089362378756</v>
      </c>
      <c r="W25" s="907">
        <v>8476.9</v>
      </c>
      <c r="X25" s="413">
        <v>7401</v>
      </c>
      <c r="Y25" s="381">
        <v>7729.5</v>
      </c>
      <c r="Z25" s="30">
        <f t="shared" si="10"/>
        <v>7729.5</v>
      </c>
      <c r="AA25" s="30"/>
      <c r="AB25" s="30">
        <f t="shared" si="20"/>
        <v>328.5</v>
      </c>
      <c r="AC25" s="30">
        <f t="shared" si="11"/>
        <v>104.43858937981354</v>
      </c>
      <c r="AD25" s="956">
        <v>7546.8</v>
      </c>
      <c r="AE25" s="30">
        <f>Y25-AD25</f>
        <v>182.69999999999982</v>
      </c>
      <c r="AF25" s="152">
        <f>IF(AD25&lt;&gt;0,IF(Y25/AD25*100&lt;0,"&lt;0",IF(Y25/AD25*100&gt;200,"&gt;200",Y25/AD25*100))," ")</f>
        <v>102.42089362378756</v>
      </c>
      <c r="AG25" s="151"/>
      <c r="AH25" s="372"/>
      <c r="AI25" s="30"/>
      <c r="AJ25" s="30">
        <f>AI25-AH25</f>
        <v>0</v>
      </c>
      <c r="AK25" s="30" t="str">
        <f>IF(AH25&lt;&gt;0,IF(AI25/AH25*100&lt;0,"&lt;0",IF(AI25/AH25*100&gt;200,"&gt;200",AI25/AH25*100))," ")</f>
        <v xml:space="preserve"> </v>
      </c>
      <c r="AL25" s="831"/>
      <c r="AM25" s="30">
        <f>AI25-AL25</f>
        <v>0</v>
      </c>
      <c r="AN25" s="148" t="str">
        <f t="shared" si="12"/>
        <v xml:space="preserve"> </v>
      </c>
      <c r="AO25" s="151"/>
      <c r="AP25" s="372"/>
      <c r="AQ25" s="30"/>
      <c r="AR25" s="30">
        <f>AQ25-AP25</f>
        <v>0</v>
      </c>
      <c r="AS25" s="41" t="str">
        <f t="shared" si="13"/>
        <v xml:space="preserve"> </v>
      </c>
      <c r="AT25" s="786"/>
      <c r="AU25" s="30">
        <f>AQ25-AT25</f>
        <v>0</v>
      </c>
      <c r="AV25" s="505" t="str">
        <f t="shared" si="14"/>
        <v xml:space="preserve"> </v>
      </c>
      <c r="AW25" s="567">
        <v>136.80000000000001</v>
      </c>
      <c r="AX25" s="372">
        <v>131.6</v>
      </c>
      <c r="AY25" s="30">
        <v>83.8</v>
      </c>
      <c r="AZ25" s="30">
        <f t="shared" si="15"/>
        <v>83.8</v>
      </c>
      <c r="BA25" s="30"/>
      <c r="BB25" s="30">
        <f>AY25-AX25</f>
        <v>-47.8</v>
      </c>
      <c r="BC25" s="30">
        <f>IF(AX25&lt;&gt;0,IF(AY25/AX25*100&lt;0,"&lt;0",IF(AY25/AX25*100&gt;200,"&gt;200",AY25/AX25*100))," ")</f>
        <v>63.677811550151972</v>
      </c>
      <c r="BD25" s="786">
        <v>86.7</v>
      </c>
      <c r="BE25" s="30">
        <f>AY25-BD25</f>
        <v>-2.9000000000000057</v>
      </c>
      <c r="BF25" s="152">
        <f>IF(BD25&lt;&gt;0,IF(AY25/BD25*100&lt;0,"&lt;0",IF(AY25/BD25*100&gt;200,"&gt;200",AY25/BD25*100))," ")</f>
        <v>96.655132641291814</v>
      </c>
      <c r="BH25" s="867">
        <f t="shared" si="16"/>
        <v>417.3</v>
      </c>
      <c r="BI25" s="867">
        <f t="shared" si="17"/>
        <v>414.3</v>
      </c>
      <c r="BJ25" s="854">
        <v>414.3</v>
      </c>
      <c r="BK25" s="854"/>
      <c r="BL25" s="854"/>
      <c r="BM25" s="855">
        <v>3</v>
      </c>
    </row>
    <row r="26" spans="1:77" ht="23.25" customHeight="1" x14ac:dyDescent="0.3">
      <c r="A26" s="627" t="s">
        <v>15</v>
      </c>
      <c r="B26" s="614">
        <v>11412</v>
      </c>
      <c r="C26" s="372">
        <f t="shared" si="30"/>
        <v>17500</v>
      </c>
      <c r="D26" s="372">
        <f t="shared" si="30"/>
        <v>14713</v>
      </c>
      <c r="E26" s="30">
        <f t="shared" si="30"/>
        <v>14914.2</v>
      </c>
      <c r="F26" s="30">
        <f t="shared" si="31"/>
        <v>14914.2</v>
      </c>
      <c r="G26" s="30">
        <f t="shared" si="32"/>
        <v>0</v>
      </c>
      <c r="H26" s="30">
        <f t="shared" si="4"/>
        <v>201.20000000000073</v>
      </c>
      <c r="I26" s="30">
        <f t="shared" si="5"/>
        <v>101.36749813090464</v>
      </c>
      <c r="J26" s="876">
        <f t="shared" si="22"/>
        <v>15454.4</v>
      </c>
      <c r="K26" s="41">
        <f t="shared" si="6"/>
        <v>-540.19999999999891</v>
      </c>
      <c r="L26" s="214">
        <f t="shared" si="7"/>
        <v>96.504555336991416</v>
      </c>
      <c r="M26" s="372">
        <f t="shared" si="18"/>
        <v>17500</v>
      </c>
      <c r="N26" s="372">
        <f t="shared" si="18"/>
        <v>14713</v>
      </c>
      <c r="O26" s="30">
        <f t="shared" si="19"/>
        <v>14914.2</v>
      </c>
      <c r="P26" s="30">
        <f t="shared" si="8"/>
        <v>14914.2</v>
      </c>
      <c r="Q26" s="30">
        <f t="shared" si="9"/>
        <v>0</v>
      </c>
      <c r="R26" s="30">
        <f t="shared" si="0"/>
        <v>201.20000000000073</v>
      </c>
      <c r="S26" s="30">
        <f t="shared" si="1"/>
        <v>101.36749813090464</v>
      </c>
      <c r="T26" s="876">
        <f>AD26+AL26+AT26</f>
        <v>15454.4</v>
      </c>
      <c r="U26" s="82">
        <f t="shared" si="29"/>
        <v>-540.19999999999891</v>
      </c>
      <c r="V26" s="762">
        <f>IF(T26&lt;&gt;0,IF(O26/T26*100&lt;0,"&lt;0",IF(O26/T26*100&gt;200,"&gt;200",O26/T26*100))," ")</f>
        <v>96.504555336991416</v>
      </c>
      <c r="W26" s="907">
        <v>17500</v>
      </c>
      <c r="X26" s="413">
        <v>14713</v>
      </c>
      <c r="Y26" s="381">
        <v>14914.2</v>
      </c>
      <c r="Z26" s="30">
        <f t="shared" si="10"/>
        <v>14914.2</v>
      </c>
      <c r="AA26" s="30"/>
      <c r="AB26" s="30">
        <f t="shared" si="20"/>
        <v>201.20000000000073</v>
      </c>
      <c r="AC26" s="30">
        <f t="shared" si="11"/>
        <v>101.36749813090464</v>
      </c>
      <c r="AD26" s="956">
        <v>15454.4</v>
      </c>
      <c r="AE26" s="30">
        <f>Y26-AD26</f>
        <v>-540.19999999999891</v>
      </c>
      <c r="AF26" s="152">
        <f>IF(AD26&lt;&gt;0,IF(Y26/AD26*100&lt;0,"&lt;0",IF(Y26/AD26*100&gt;200,"&gt;200",Y26/AD26*100))," ")</f>
        <v>96.504555336991416</v>
      </c>
      <c r="AG26" s="151"/>
      <c r="AH26" s="372"/>
      <c r="AI26" s="30"/>
      <c r="AJ26" s="30">
        <f>AI26-AH26</f>
        <v>0</v>
      </c>
      <c r="AK26" s="30" t="str">
        <f>IF(AH26&lt;&gt;0,IF(AI26/AH26*100&lt;0,"&lt;0",IF(AI26/AH26*100&gt;200,"&gt;200",AI26/AH26*100))," ")</f>
        <v xml:space="preserve"> </v>
      </c>
      <c r="AL26" s="831"/>
      <c r="AM26" s="30">
        <f>AI26-AL26</f>
        <v>0</v>
      </c>
      <c r="AN26" s="148" t="str">
        <f t="shared" si="12"/>
        <v xml:space="preserve"> </v>
      </c>
      <c r="AO26" s="151"/>
      <c r="AP26" s="372"/>
      <c r="AQ26" s="30"/>
      <c r="AR26" s="30">
        <f>AQ26-AP26</f>
        <v>0</v>
      </c>
      <c r="AS26" s="41" t="str">
        <f t="shared" si="13"/>
        <v xml:space="preserve"> </v>
      </c>
      <c r="AT26" s="786"/>
      <c r="AU26" s="30">
        <f>AQ26-AT26</f>
        <v>0</v>
      </c>
      <c r="AV26" s="505" t="str">
        <f t="shared" si="14"/>
        <v xml:space="preserve"> </v>
      </c>
      <c r="AW26" s="567"/>
      <c r="AX26" s="372"/>
      <c r="AY26" s="30"/>
      <c r="AZ26" s="30">
        <f t="shared" si="15"/>
        <v>0</v>
      </c>
      <c r="BA26" s="30"/>
      <c r="BB26" s="30">
        <f>AY26-AX26</f>
        <v>0</v>
      </c>
      <c r="BC26" s="30" t="str">
        <f>IF(AX26&lt;&gt;0,IF(AY26/AX26*100&lt;0,"&lt;0",IF(AY26/AX26*100&gt;200,"&gt;200",AY26/AX26*100))," ")</f>
        <v xml:space="preserve"> </v>
      </c>
      <c r="BD26" s="786"/>
      <c r="BE26" s="30">
        <f t="shared" ref="BE26:BE42" si="33">AY26-BD26</f>
        <v>0</v>
      </c>
      <c r="BF26" s="152" t="str">
        <f t="shared" ref="BF26:BF53" si="34">IF(BD26&lt;&gt;0,IF(AY26/BD26*100&lt;0,"&lt;0",IF(AY26/BD26*100&gt;200,"&gt;200",AY26/BD26*100))," ")</f>
        <v xml:space="preserve"> </v>
      </c>
      <c r="BH26" s="867">
        <f t="shared" si="16"/>
        <v>514.29999999999995</v>
      </c>
      <c r="BI26" s="867">
        <f t="shared" si="17"/>
        <v>514.29999999999995</v>
      </c>
      <c r="BJ26" s="854">
        <v>514.29999999999995</v>
      </c>
      <c r="BK26" s="854"/>
      <c r="BL26" s="854"/>
      <c r="BM26" s="854"/>
    </row>
    <row r="27" spans="1:77" ht="23.25" customHeight="1" x14ac:dyDescent="0.3">
      <c r="A27" s="627" t="s">
        <v>16</v>
      </c>
      <c r="B27" s="614">
        <v>11413</v>
      </c>
      <c r="C27" s="372">
        <f t="shared" si="30"/>
        <v>-3290</v>
      </c>
      <c r="D27" s="372">
        <f t="shared" si="30"/>
        <v>-3267</v>
      </c>
      <c r="E27" s="30">
        <f t="shared" si="30"/>
        <v>-2957.4</v>
      </c>
      <c r="F27" s="30">
        <f t="shared" si="31"/>
        <v>-2957.4</v>
      </c>
      <c r="G27" s="30">
        <f t="shared" si="32"/>
        <v>0</v>
      </c>
      <c r="H27" s="30">
        <f t="shared" si="4"/>
        <v>309.59999999999991</v>
      </c>
      <c r="I27" s="30">
        <f t="shared" si="5"/>
        <v>90.523415977961434</v>
      </c>
      <c r="J27" s="876">
        <f t="shared" si="22"/>
        <v>-2904.6</v>
      </c>
      <c r="K27" s="41">
        <f t="shared" si="6"/>
        <v>-52.800000000000182</v>
      </c>
      <c r="L27" s="214">
        <f t="shared" si="7"/>
        <v>101.8178062383805</v>
      </c>
      <c r="M27" s="372">
        <f t="shared" si="18"/>
        <v>-3290</v>
      </c>
      <c r="N27" s="372">
        <f t="shared" si="18"/>
        <v>-3267</v>
      </c>
      <c r="O27" s="30">
        <f t="shared" si="19"/>
        <v>-2957.4</v>
      </c>
      <c r="P27" s="30">
        <f t="shared" si="8"/>
        <v>-2957.4</v>
      </c>
      <c r="Q27" s="30">
        <f t="shared" si="9"/>
        <v>0</v>
      </c>
      <c r="R27" s="30">
        <f t="shared" si="0"/>
        <v>309.59999999999991</v>
      </c>
      <c r="S27" s="30">
        <f t="shared" si="1"/>
        <v>90.523415977961434</v>
      </c>
      <c r="T27" s="876">
        <f>AD27+AL27+AT27</f>
        <v>-2904.6</v>
      </c>
      <c r="U27" s="82">
        <f t="shared" si="29"/>
        <v>-52.800000000000182</v>
      </c>
      <c r="V27" s="762">
        <f>IF(T27&lt;&gt;0,IF(O27/T27*100&lt;0,"&lt;0",IF(O27/T27*100&gt;200,"&gt;200",O27/T27*100))," ")</f>
        <v>101.8178062383805</v>
      </c>
      <c r="W27" s="907">
        <v>-3290</v>
      </c>
      <c r="X27" s="413">
        <v>-3267</v>
      </c>
      <c r="Y27" s="381">
        <v>-2957.4</v>
      </c>
      <c r="Z27" s="30">
        <f t="shared" si="10"/>
        <v>-2957.4</v>
      </c>
      <c r="AA27" s="30"/>
      <c r="AB27" s="30">
        <f t="shared" si="20"/>
        <v>309.59999999999991</v>
      </c>
      <c r="AC27" s="30">
        <f t="shared" si="11"/>
        <v>90.523415977961434</v>
      </c>
      <c r="AD27" s="956">
        <v>-2904.6</v>
      </c>
      <c r="AE27" s="30">
        <f>Y27-AD27</f>
        <v>-52.800000000000182</v>
      </c>
      <c r="AF27" s="152">
        <f>IF(AD27&lt;&gt;0,IF(Y27/AD27*100&lt;0,"&lt;0",IF(Y27/AD27*100&gt;200,"&gt;200",Y27/AD27*100))," ")</f>
        <v>101.8178062383805</v>
      </c>
      <c r="AG27" s="151"/>
      <c r="AH27" s="372"/>
      <c r="AI27" s="30"/>
      <c r="AJ27" s="30">
        <f>AI27-AH27</f>
        <v>0</v>
      </c>
      <c r="AK27" s="30" t="str">
        <f>IF(AH27&lt;&gt;0,IF(AI27/AH27*100&lt;0,"&lt;0",IF(AI27/AH27*100&gt;200,"&gt;200",AI27/AH27*100))," ")</f>
        <v xml:space="preserve"> </v>
      </c>
      <c r="AL27" s="831"/>
      <c r="AM27" s="30">
        <f>AI27-AL27</f>
        <v>0</v>
      </c>
      <c r="AN27" s="148" t="str">
        <f t="shared" si="12"/>
        <v xml:space="preserve"> </v>
      </c>
      <c r="AO27" s="151"/>
      <c r="AP27" s="372"/>
      <c r="AQ27" s="30"/>
      <c r="AR27" s="30">
        <f>AQ27-AP27</f>
        <v>0</v>
      </c>
      <c r="AS27" s="41" t="str">
        <f t="shared" si="13"/>
        <v xml:space="preserve"> </v>
      </c>
      <c r="AT27" s="786"/>
      <c r="AU27" s="30">
        <f>AQ27-AT27</f>
        <v>0</v>
      </c>
      <c r="AV27" s="505" t="str">
        <f t="shared" si="14"/>
        <v xml:space="preserve"> </v>
      </c>
      <c r="AW27" s="567"/>
      <c r="AX27" s="372"/>
      <c r="AY27" s="30"/>
      <c r="AZ27" s="30">
        <f t="shared" si="15"/>
        <v>0</v>
      </c>
      <c r="BA27" s="30"/>
      <c r="BB27" s="30">
        <f>AY27-AX27</f>
        <v>0</v>
      </c>
      <c r="BC27" s="30" t="str">
        <f>IF(AX27&lt;&gt;0,IF(AY27/AX27*100&lt;0,"&lt;0",IF(AY27/AX27*100&gt;200,"&gt;200",AY27/AX27*100))," ")</f>
        <v xml:space="preserve"> </v>
      </c>
      <c r="BD27" s="786"/>
      <c r="BE27" s="30">
        <f t="shared" si="33"/>
        <v>0</v>
      </c>
      <c r="BF27" s="152" t="str">
        <f t="shared" si="34"/>
        <v xml:space="preserve"> </v>
      </c>
      <c r="BH27" s="867">
        <f t="shared" si="16"/>
        <v>-14.1</v>
      </c>
      <c r="BI27" s="867">
        <f t="shared" si="17"/>
        <v>-14.1</v>
      </c>
      <c r="BJ27" s="854">
        <v>-14.1</v>
      </c>
      <c r="BK27" s="854"/>
      <c r="BL27" s="854"/>
      <c r="BM27" s="854"/>
    </row>
    <row r="28" spans="1:77" s="235" customFormat="1" ht="30.75" customHeight="1" x14ac:dyDescent="0.3">
      <c r="A28" s="624" t="s">
        <v>17</v>
      </c>
      <c r="B28" s="625" t="s">
        <v>273</v>
      </c>
      <c r="C28" s="473">
        <f t="shared" si="30"/>
        <v>6990.4000000000005</v>
      </c>
      <c r="D28" s="473">
        <f t="shared" si="30"/>
        <v>6299.8</v>
      </c>
      <c r="E28" s="38">
        <f t="shared" si="30"/>
        <v>6468.8000000000011</v>
      </c>
      <c r="F28" s="38">
        <f t="shared" si="31"/>
        <v>6468.8000000000011</v>
      </c>
      <c r="G28" s="38">
        <f t="shared" si="32"/>
        <v>0</v>
      </c>
      <c r="H28" s="38">
        <f t="shared" si="4"/>
        <v>169.00000000000091</v>
      </c>
      <c r="I28" s="38">
        <f t="shared" si="5"/>
        <v>102.68262484523321</v>
      </c>
      <c r="J28" s="874">
        <f t="shared" si="22"/>
        <v>6221.9000000000005</v>
      </c>
      <c r="K28" s="39">
        <f t="shared" si="6"/>
        <v>246.90000000000055</v>
      </c>
      <c r="L28" s="212">
        <f t="shared" si="7"/>
        <v>103.96824121249138</v>
      </c>
      <c r="M28" s="473">
        <f t="shared" si="18"/>
        <v>6988.3</v>
      </c>
      <c r="N28" s="473">
        <f t="shared" si="18"/>
        <v>6297.7</v>
      </c>
      <c r="O28" s="38">
        <f t="shared" si="19"/>
        <v>6465.7000000000007</v>
      </c>
      <c r="P28" s="38">
        <f t="shared" si="8"/>
        <v>6465.7000000000007</v>
      </c>
      <c r="Q28" s="38">
        <f t="shared" si="9"/>
        <v>0</v>
      </c>
      <c r="R28" s="38">
        <f t="shared" si="0"/>
        <v>168.00000000000091</v>
      </c>
      <c r="S28" s="38">
        <f t="shared" si="1"/>
        <v>102.66764056719123</v>
      </c>
      <c r="T28" s="874">
        <f>AD28+AL28+AT28</f>
        <v>6220.1</v>
      </c>
      <c r="U28" s="80">
        <f t="shared" si="29"/>
        <v>245.60000000000036</v>
      </c>
      <c r="V28" s="760">
        <f>IF(T28&lt;&gt;0,IF(O28/T28*100&lt;0,"&lt;0",IF(O28/T28*100&gt;200,"&gt;200",O28/T28*100))," ")</f>
        <v>103.94848957412262</v>
      </c>
      <c r="W28" s="911">
        <f>W30+W31+W39</f>
        <v>6988.3</v>
      </c>
      <c r="X28" s="767">
        <f>X30+X31+X39</f>
        <v>6297.7</v>
      </c>
      <c r="Y28" s="383">
        <f>Y30+Y31+Y39</f>
        <v>6465.7000000000007</v>
      </c>
      <c r="Z28" s="38">
        <f t="shared" si="10"/>
        <v>6465.7000000000007</v>
      </c>
      <c r="AA28" s="38">
        <f>AA30+AA31+AA39</f>
        <v>0</v>
      </c>
      <c r="AB28" s="38">
        <f t="shared" si="20"/>
        <v>168.00000000000091</v>
      </c>
      <c r="AC28" s="38">
        <f t="shared" si="11"/>
        <v>102.66764056719123</v>
      </c>
      <c r="AD28" s="959">
        <f>AD30+AD31+AD39</f>
        <v>6220.1</v>
      </c>
      <c r="AE28" s="38">
        <f>Y28-AD28</f>
        <v>245.60000000000036</v>
      </c>
      <c r="AF28" s="157">
        <f>IF(AD28&lt;&gt;0,IF(Y28/AD28*100&lt;0,"&lt;0",IF(Y28/AD28*100&gt;200,"&gt;200",Y28/AD28*100))," ")</f>
        <v>103.94848957412262</v>
      </c>
      <c r="AG28" s="156"/>
      <c r="AH28" s="473"/>
      <c r="AI28" s="38">
        <f>AI30+AI31+AI39</f>
        <v>0</v>
      </c>
      <c r="AJ28" s="38">
        <f>AI28-AH28</f>
        <v>0</v>
      </c>
      <c r="AK28" s="38" t="str">
        <f>IF(AH28&lt;&gt;0,IF(AI28/AH28*100&lt;0,"&lt;0",IF(AI28/AH28*100&gt;200,"&gt;200",AI28/AH28*100))," ")</f>
        <v xml:space="preserve"> </v>
      </c>
      <c r="AL28" s="834"/>
      <c r="AM28" s="38">
        <f>AI28-AL28</f>
        <v>0</v>
      </c>
      <c r="AN28" s="148" t="str">
        <f t="shared" si="12"/>
        <v xml:space="preserve"> </v>
      </c>
      <c r="AO28" s="156"/>
      <c r="AP28" s="473"/>
      <c r="AQ28" s="38">
        <f>AQ30+AQ31+AQ39</f>
        <v>0</v>
      </c>
      <c r="AR28" s="38">
        <f>AQ28-AP28</f>
        <v>0</v>
      </c>
      <c r="AS28" s="39" t="str">
        <f t="shared" si="13"/>
        <v xml:space="preserve"> </v>
      </c>
      <c r="AT28" s="788"/>
      <c r="AU28" s="38">
        <f>AQ28-AT28</f>
        <v>0</v>
      </c>
      <c r="AV28" s="503" t="str">
        <f t="shared" si="14"/>
        <v xml:space="preserve"> </v>
      </c>
      <c r="AW28" s="595">
        <f>AW30+AW31+AW39</f>
        <v>2.1</v>
      </c>
      <c r="AX28" s="38">
        <f>AX30+AX31+AX39</f>
        <v>2.1</v>
      </c>
      <c r="AY28" s="38">
        <f>AY30+AY31+AY39</f>
        <v>3.1</v>
      </c>
      <c r="AZ28" s="38">
        <f t="shared" si="15"/>
        <v>3.1</v>
      </c>
      <c r="BA28" s="38">
        <f>BA30+BA31+BA39</f>
        <v>0</v>
      </c>
      <c r="BB28" s="38">
        <f>AY28-AX28</f>
        <v>1</v>
      </c>
      <c r="BC28" s="38">
        <f>IF(AX28&lt;&gt;0,IF(AY28/AX28*100&lt;0,"&lt;0",IF(AY28/AX28*100&gt;200,"&gt;200",AY28/AX28*100))," ")</f>
        <v>147.61904761904762</v>
      </c>
      <c r="BD28" s="788">
        <f>BD30+BD31+BD39</f>
        <v>1.8</v>
      </c>
      <c r="BE28" s="30">
        <f t="shared" si="33"/>
        <v>1.3</v>
      </c>
      <c r="BF28" s="152">
        <f t="shared" si="34"/>
        <v>172.22222222222223</v>
      </c>
      <c r="BG28" s="2"/>
      <c r="BH28" s="867">
        <f t="shared" si="16"/>
        <v>250.4</v>
      </c>
      <c r="BI28" s="867">
        <f t="shared" si="17"/>
        <v>250.4</v>
      </c>
      <c r="BJ28" s="854">
        <v>250.4</v>
      </c>
      <c r="BK28" s="855"/>
      <c r="BL28" s="855"/>
      <c r="BM28" s="854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3">
      <c r="A29" s="626" t="s">
        <v>11</v>
      </c>
      <c r="B29" s="614"/>
      <c r="C29" s="600"/>
      <c r="D29" s="396"/>
      <c r="E29" s="36"/>
      <c r="F29" s="36">
        <f t="shared" si="31"/>
        <v>0</v>
      </c>
      <c r="G29" s="36">
        <f t="shared" si="32"/>
        <v>0</v>
      </c>
      <c r="H29" s="36">
        <f t="shared" si="4"/>
        <v>0</v>
      </c>
      <c r="I29" s="36" t="str">
        <f t="shared" si="5"/>
        <v xml:space="preserve"> </v>
      </c>
      <c r="J29" s="892">
        <f t="shared" si="22"/>
        <v>0</v>
      </c>
      <c r="K29" s="40"/>
      <c r="L29" s="899" t="str">
        <f t="shared" si="7"/>
        <v xml:space="preserve"> </v>
      </c>
      <c r="M29" s="566"/>
      <c r="N29" s="396"/>
      <c r="O29" s="36"/>
      <c r="P29" s="36"/>
      <c r="Q29" s="36"/>
      <c r="R29" s="36"/>
      <c r="S29" s="36"/>
      <c r="T29" s="875"/>
      <c r="U29" s="895">
        <f t="shared" si="29"/>
        <v>0</v>
      </c>
      <c r="V29" s="896" t="str">
        <f t="shared" ref="V29:V42" si="35">IF(T29&lt;&gt;0,IF(O29/T29*100&lt;0,"&lt;0",IF(O29/T29*100&gt;200,"&gt;200",O29/T29*100))," ")</f>
        <v xml:space="preserve"> </v>
      </c>
      <c r="W29" s="908"/>
      <c r="X29" s="544"/>
      <c r="Y29" s="384"/>
      <c r="Z29" s="36"/>
      <c r="AA29" s="36"/>
      <c r="AB29" s="36"/>
      <c r="AC29" s="36"/>
      <c r="AD29" s="957"/>
      <c r="AE29" s="36"/>
      <c r="AF29" s="157" t="str">
        <f t="shared" ref="AF29:AF42" si="36">IF(AD29&lt;&gt;0,IF(Y29/AD29*100&lt;0,"&lt;0",IF(Y29/AD29*100&gt;200,"&gt;200",Y29/AD29*100))," ")</f>
        <v xml:space="preserve"> </v>
      </c>
      <c r="AG29" s="153"/>
      <c r="AH29" s="396"/>
      <c r="AI29" s="36"/>
      <c r="AJ29" s="36"/>
      <c r="AK29" s="36"/>
      <c r="AL29" s="832"/>
      <c r="AM29" s="36"/>
      <c r="AN29" s="148" t="str">
        <f t="shared" si="12"/>
        <v xml:space="preserve"> </v>
      </c>
      <c r="AO29" s="153"/>
      <c r="AP29" s="396"/>
      <c r="AQ29" s="36"/>
      <c r="AR29" s="36"/>
      <c r="AS29" s="40" t="str">
        <f t="shared" si="13"/>
        <v xml:space="preserve"> </v>
      </c>
      <c r="AT29" s="349"/>
      <c r="AU29" s="36"/>
      <c r="AV29" s="504" t="str">
        <f t="shared" si="14"/>
        <v xml:space="preserve"> </v>
      </c>
      <c r="AW29" s="566"/>
      <c r="AX29" s="396"/>
      <c r="AY29" s="36"/>
      <c r="AZ29" s="36"/>
      <c r="BA29" s="36"/>
      <c r="BB29" s="36">
        <f t="shared" ref="BB29:BB39" si="37">AY29-AX29</f>
        <v>0</v>
      </c>
      <c r="BC29" s="36" t="str">
        <f t="shared" ref="BC29:BC39" si="38">IF(AX29&lt;&gt;0,IF(AY29/AX29*100&lt;0,"&lt;0",IF(AY29/AX29*100&gt;200,"&gt;200",AY29/AX29*100))," ")</f>
        <v xml:space="preserve"> </v>
      </c>
      <c r="BD29" s="349"/>
      <c r="BE29" s="30">
        <f t="shared" si="33"/>
        <v>0</v>
      </c>
      <c r="BF29" s="152" t="str">
        <f t="shared" si="34"/>
        <v xml:space="preserve"> </v>
      </c>
      <c r="BH29" s="867">
        <f t="shared" si="16"/>
        <v>0</v>
      </c>
      <c r="BI29" s="867">
        <f t="shared" si="17"/>
        <v>0</v>
      </c>
      <c r="BJ29" s="855"/>
      <c r="BK29" s="854"/>
      <c r="BL29" s="854"/>
      <c r="BM29" s="854"/>
    </row>
    <row r="30" spans="1:77" ht="28.5" customHeight="1" x14ac:dyDescent="0.3">
      <c r="A30" s="627" t="s">
        <v>278</v>
      </c>
      <c r="B30" s="614"/>
      <c r="C30" s="372">
        <f t="shared" ref="C30:D43" si="39">M30+AW30</f>
        <v>599.70000000000005</v>
      </c>
      <c r="D30" s="372">
        <f t="shared" si="39"/>
        <v>523.1</v>
      </c>
      <c r="E30" s="30">
        <f t="shared" ref="E30:E43" si="40">O30+AY30</f>
        <v>570.9</v>
      </c>
      <c r="F30" s="30">
        <f t="shared" si="31"/>
        <v>570.9</v>
      </c>
      <c r="G30" s="30">
        <f t="shared" si="32"/>
        <v>0</v>
      </c>
      <c r="H30" s="30">
        <f t="shared" si="4"/>
        <v>47.799999999999955</v>
      </c>
      <c r="I30" s="30">
        <f t="shared" si="5"/>
        <v>109.13783215446375</v>
      </c>
      <c r="J30" s="892">
        <f t="shared" si="22"/>
        <v>555</v>
      </c>
      <c r="K30" s="31">
        <f t="shared" si="6"/>
        <v>15.899999999999977</v>
      </c>
      <c r="L30" s="899">
        <f t="shared" si="7"/>
        <v>102.86486486486486</v>
      </c>
      <c r="M30" s="372">
        <f t="shared" si="18"/>
        <v>597.6</v>
      </c>
      <c r="N30" s="372">
        <f t="shared" si="18"/>
        <v>521</v>
      </c>
      <c r="O30" s="30">
        <f t="shared" si="19"/>
        <v>567.79999999999995</v>
      </c>
      <c r="P30" s="30">
        <f t="shared" si="8"/>
        <v>567.79999999999995</v>
      </c>
      <c r="Q30" s="30">
        <f t="shared" si="9"/>
        <v>0</v>
      </c>
      <c r="R30" s="30">
        <f t="shared" si="0"/>
        <v>46.799999999999955</v>
      </c>
      <c r="S30" s="30">
        <f t="shared" si="1"/>
        <v>108.98272552783108</v>
      </c>
      <c r="T30" s="875">
        <f>AD30+AL30+AT30</f>
        <v>553.20000000000005</v>
      </c>
      <c r="U30" s="895">
        <f t="shared" si="29"/>
        <v>14.599999999999909</v>
      </c>
      <c r="V30" s="896">
        <f t="shared" si="35"/>
        <v>102.63919016630511</v>
      </c>
      <c r="W30" s="907">
        <v>597.6</v>
      </c>
      <c r="X30" s="413">
        <v>521</v>
      </c>
      <c r="Y30" s="381">
        <v>567.79999999999995</v>
      </c>
      <c r="Z30" s="36">
        <f t="shared" si="10"/>
        <v>567.79999999999995</v>
      </c>
      <c r="AA30" s="36"/>
      <c r="AB30" s="30">
        <f t="shared" si="20"/>
        <v>46.799999999999955</v>
      </c>
      <c r="AC30" s="30">
        <f t="shared" si="11"/>
        <v>108.98272552783108</v>
      </c>
      <c r="AD30" s="956">
        <v>553.20000000000005</v>
      </c>
      <c r="AE30" s="36">
        <f>Y30-AD30</f>
        <v>14.599999999999909</v>
      </c>
      <c r="AF30" s="157">
        <f t="shared" si="36"/>
        <v>102.63919016630511</v>
      </c>
      <c r="AG30" s="153"/>
      <c r="AH30" s="396"/>
      <c r="AI30" s="36"/>
      <c r="AJ30" s="36"/>
      <c r="AK30" s="36"/>
      <c r="AL30" s="832"/>
      <c r="AM30" s="36"/>
      <c r="AN30" s="148" t="str">
        <f t="shared" si="12"/>
        <v xml:space="preserve"> </v>
      </c>
      <c r="AO30" s="153"/>
      <c r="AP30" s="396"/>
      <c r="AQ30" s="36"/>
      <c r="AR30" s="36"/>
      <c r="AS30" s="40"/>
      <c r="AT30" s="349"/>
      <c r="AU30" s="36"/>
      <c r="AV30" s="504"/>
      <c r="AW30" s="567">
        <v>2.1</v>
      </c>
      <c r="AX30" s="372">
        <v>2.1</v>
      </c>
      <c r="AY30" s="30">
        <v>3.1</v>
      </c>
      <c r="AZ30" s="30">
        <f t="shared" si="15"/>
        <v>3.1</v>
      </c>
      <c r="BA30" s="30"/>
      <c r="BB30" s="30">
        <f t="shared" si="37"/>
        <v>1</v>
      </c>
      <c r="BC30" s="30">
        <f t="shared" si="38"/>
        <v>147.61904761904762</v>
      </c>
      <c r="BD30" s="349">
        <v>1.8</v>
      </c>
      <c r="BE30" s="30">
        <f t="shared" si="33"/>
        <v>1.3</v>
      </c>
      <c r="BF30" s="152">
        <f t="shared" si="34"/>
        <v>172.22222222222223</v>
      </c>
      <c r="BH30" s="867">
        <f t="shared" si="16"/>
        <v>23.8</v>
      </c>
      <c r="BI30" s="867">
        <f t="shared" si="17"/>
        <v>23.8</v>
      </c>
      <c r="BJ30" s="808">
        <v>23.8</v>
      </c>
      <c r="BK30" s="854"/>
      <c r="BL30" s="854"/>
      <c r="BM30" s="855"/>
    </row>
    <row r="31" spans="1:77" ht="23.25" customHeight="1" x14ac:dyDescent="0.3">
      <c r="A31" s="627" t="s">
        <v>279</v>
      </c>
      <c r="B31" s="614"/>
      <c r="C31" s="372">
        <f t="shared" si="39"/>
        <v>6415.7</v>
      </c>
      <c r="D31" s="372">
        <f t="shared" si="39"/>
        <v>5789.7</v>
      </c>
      <c r="E31" s="30">
        <f t="shared" si="40"/>
        <v>5909.8</v>
      </c>
      <c r="F31" s="30">
        <f t="shared" si="31"/>
        <v>5909.8</v>
      </c>
      <c r="G31" s="30">
        <f t="shared" si="32"/>
        <v>0</v>
      </c>
      <c r="H31" s="30">
        <f t="shared" si="4"/>
        <v>120.10000000000036</v>
      </c>
      <c r="I31" s="30">
        <f t="shared" si="5"/>
        <v>102.07437345631034</v>
      </c>
      <c r="J31" s="892">
        <f t="shared" si="22"/>
        <v>5693.1</v>
      </c>
      <c r="K31" s="31">
        <f t="shared" si="6"/>
        <v>216.69999999999982</v>
      </c>
      <c r="L31" s="899">
        <f t="shared" si="7"/>
        <v>103.80636208743918</v>
      </c>
      <c r="M31" s="372">
        <f t="shared" si="18"/>
        <v>6415.7</v>
      </c>
      <c r="N31" s="372">
        <f t="shared" si="18"/>
        <v>5789.7</v>
      </c>
      <c r="O31" s="30">
        <f t="shared" si="19"/>
        <v>5909.8</v>
      </c>
      <c r="P31" s="30">
        <f t="shared" si="8"/>
        <v>5909.8</v>
      </c>
      <c r="Q31" s="30">
        <f t="shared" si="9"/>
        <v>0</v>
      </c>
      <c r="R31" s="30">
        <f t="shared" si="0"/>
        <v>120.10000000000036</v>
      </c>
      <c r="S31" s="30">
        <f t="shared" si="1"/>
        <v>102.07437345631034</v>
      </c>
      <c r="T31" s="875">
        <f t="shared" ref="T31:T42" si="41">AD31+AL31+AT31</f>
        <v>5693.1</v>
      </c>
      <c r="U31" s="895">
        <f t="shared" si="29"/>
        <v>216.69999999999982</v>
      </c>
      <c r="V31" s="896">
        <f t="shared" si="35"/>
        <v>103.80636208743918</v>
      </c>
      <c r="W31" s="907">
        <v>6415.7</v>
      </c>
      <c r="X31" s="413">
        <v>5789.7</v>
      </c>
      <c r="Y31" s="381">
        <v>5909.8</v>
      </c>
      <c r="Z31" s="36">
        <f t="shared" si="10"/>
        <v>5909.8</v>
      </c>
      <c r="AA31" s="36"/>
      <c r="AB31" s="30">
        <f t="shared" si="20"/>
        <v>120.10000000000036</v>
      </c>
      <c r="AC31" s="30">
        <f t="shared" si="11"/>
        <v>102.07437345631034</v>
      </c>
      <c r="AD31" s="956">
        <v>5693.1</v>
      </c>
      <c r="AE31" s="36">
        <f t="shared" ref="AE31:AE38" si="42">Y31-AD31</f>
        <v>216.69999999999982</v>
      </c>
      <c r="AF31" s="157">
        <f t="shared" si="36"/>
        <v>103.80636208743918</v>
      </c>
      <c r="AG31" s="153"/>
      <c r="AH31" s="396"/>
      <c r="AI31" s="36"/>
      <c r="AJ31" s="36"/>
      <c r="AK31" s="36"/>
      <c r="AL31" s="832"/>
      <c r="AM31" s="36"/>
      <c r="AN31" s="148" t="str">
        <f t="shared" si="12"/>
        <v xml:space="preserve"> </v>
      </c>
      <c r="AO31" s="153"/>
      <c r="AP31" s="396"/>
      <c r="AQ31" s="36"/>
      <c r="AR31" s="36"/>
      <c r="AS31" s="40"/>
      <c r="AT31" s="349"/>
      <c r="AU31" s="36"/>
      <c r="AV31" s="504"/>
      <c r="AW31" s="566"/>
      <c r="AX31" s="372"/>
      <c r="AY31" s="30"/>
      <c r="AZ31" s="30">
        <f t="shared" si="15"/>
        <v>0</v>
      </c>
      <c r="BA31" s="30"/>
      <c r="BB31" s="30">
        <f t="shared" si="37"/>
        <v>0</v>
      </c>
      <c r="BC31" s="30" t="str">
        <f t="shared" si="38"/>
        <v xml:space="preserve"> </v>
      </c>
      <c r="BD31" s="349"/>
      <c r="BE31" s="30">
        <f t="shared" si="33"/>
        <v>0</v>
      </c>
      <c r="BF31" s="152" t="str">
        <f t="shared" si="34"/>
        <v xml:space="preserve"> </v>
      </c>
      <c r="BH31" s="867">
        <f t="shared" si="16"/>
        <v>226.6</v>
      </c>
      <c r="BI31" s="867">
        <f t="shared" si="17"/>
        <v>226.6</v>
      </c>
      <c r="BJ31" s="808">
        <v>226.6</v>
      </c>
      <c r="BK31" s="854"/>
      <c r="BL31" s="854"/>
      <c r="BM31" s="854"/>
    </row>
    <row r="32" spans="1:77" ht="23.25" hidden="1" customHeight="1" x14ac:dyDescent="0.3">
      <c r="A32" s="627" t="s">
        <v>257</v>
      </c>
      <c r="B32" s="614">
        <v>11421</v>
      </c>
      <c r="C32" s="600"/>
      <c r="D32" s="372">
        <f t="shared" si="39"/>
        <v>536.29999999999995</v>
      </c>
      <c r="E32" s="30">
        <f t="shared" si="40"/>
        <v>22</v>
      </c>
      <c r="F32" s="30">
        <f t="shared" si="31"/>
        <v>22</v>
      </c>
      <c r="G32" s="30">
        <f t="shared" si="32"/>
        <v>0</v>
      </c>
      <c r="H32" s="30">
        <f t="shared" si="4"/>
        <v>-514.29999999999995</v>
      </c>
      <c r="I32" s="30">
        <f t="shared" si="5"/>
        <v>4.1021816147678543</v>
      </c>
      <c r="J32" s="875"/>
      <c r="K32" s="31">
        <f t="shared" si="6"/>
        <v>22</v>
      </c>
      <c r="L32" s="213"/>
      <c r="M32" s="566"/>
      <c r="N32" s="372">
        <f t="shared" si="18"/>
        <v>535.9</v>
      </c>
      <c r="O32" s="30">
        <f t="shared" si="19"/>
        <v>22</v>
      </c>
      <c r="P32" s="30">
        <f t="shared" si="8"/>
        <v>22</v>
      </c>
      <c r="Q32" s="30">
        <f t="shared" si="9"/>
        <v>0</v>
      </c>
      <c r="R32" s="36">
        <f t="shared" si="0"/>
        <v>-513.9</v>
      </c>
      <c r="S32" s="30">
        <f t="shared" si="1"/>
        <v>4.1052435155812654</v>
      </c>
      <c r="T32" s="875">
        <f t="shared" si="41"/>
        <v>22</v>
      </c>
      <c r="U32" s="897"/>
      <c r="V32" s="896">
        <f t="shared" si="35"/>
        <v>100</v>
      </c>
      <c r="W32" s="907">
        <v>535.9</v>
      </c>
      <c r="X32" s="413">
        <v>535.9</v>
      </c>
      <c r="Y32" s="381">
        <v>22</v>
      </c>
      <c r="Z32" s="36">
        <f t="shared" si="10"/>
        <v>22</v>
      </c>
      <c r="AA32" s="36"/>
      <c r="AB32" s="36">
        <f t="shared" si="20"/>
        <v>-513.9</v>
      </c>
      <c r="AC32" s="36">
        <f t="shared" si="11"/>
        <v>4.1052435155812654</v>
      </c>
      <c r="AD32" s="956">
        <v>22</v>
      </c>
      <c r="AE32" s="36">
        <f t="shared" si="42"/>
        <v>0</v>
      </c>
      <c r="AF32" s="157">
        <f t="shared" si="36"/>
        <v>100</v>
      </c>
      <c r="AG32" s="153"/>
      <c r="AH32" s="396"/>
      <c r="AI32" s="36"/>
      <c r="AJ32" s="36"/>
      <c r="AK32" s="36"/>
      <c r="AL32" s="832"/>
      <c r="AM32" s="36"/>
      <c r="AN32" s="148" t="str">
        <f t="shared" si="12"/>
        <v xml:space="preserve"> </v>
      </c>
      <c r="AO32" s="153"/>
      <c r="AP32" s="396"/>
      <c r="AQ32" s="36"/>
      <c r="AR32" s="36"/>
      <c r="AS32" s="40"/>
      <c r="AT32" s="349"/>
      <c r="AU32" s="36"/>
      <c r="AV32" s="504"/>
      <c r="AW32" s="566"/>
      <c r="AX32" s="372">
        <v>0.4</v>
      </c>
      <c r="AY32" s="30"/>
      <c r="AZ32" s="30">
        <f t="shared" si="15"/>
        <v>0</v>
      </c>
      <c r="BA32" s="30"/>
      <c r="BB32" s="30">
        <f t="shared" si="37"/>
        <v>-0.4</v>
      </c>
      <c r="BC32" s="30">
        <f t="shared" si="38"/>
        <v>0</v>
      </c>
      <c r="BD32" s="349"/>
      <c r="BE32" s="30">
        <f t="shared" si="33"/>
        <v>0</v>
      </c>
      <c r="BF32" s="152" t="str">
        <f t="shared" si="34"/>
        <v xml:space="preserve"> </v>
      </c>
      <c r="BH32" s="867">
        <f t="shared" si="16"/>
        <v>22</v>
      </c>
      <c r="BI32" s="867">
        <f t="shared" si="17"/>
        <v>22</v>
      </c>
      <c r="BJ32" s="854">
        <v>22</v>
      </c>
      <c r="BK32" s="854"/>
      <c r="BL32" s="854"/>
      <c r="BM32" s="854"/>
    </row>
    <row r="33" spans="1:77" ht="23.25" hidden="1" customHeight="1" x14ac:dyDescent="0.3">
      <c r="A33" s="627" t="s">
        <v>258</v>
      </c>
      <c r="B33" s="614">
        <v>11422</v>
      </c>
      <c r="C33" s="600"/>
      <c r="D33" s="372">
        <f t="shared" si="39"/>
        <v>1326</v>
      </c>
      <c r="E33" s="30">
        <f t="shared" si="40"/>
        <v>88</v>
      </c>
      <c r="F33" s="30">
        <f t="shared" si="31"/>
        <v>88</v>
      </c>
      <c r="G33" s="30">
        <f t="shared" si="32"/>
        <v>0</v>
      </c>
      <c r="H33" s="30">
        <f t="shared" si="4"/>
        <v>-1238</v>
      </c>
      <c r="I33" s="30">
        <f t="shared" si="5"/>
        <v>6.6365007541478134</v>
      </c>
      <c r="J33" s="875"/>
      <c r="K33" s="31">
        <f t="shared" si="6"/>
        <v>88</v>
      </c>
      <c r="L33" s="213"/>
      <c r="M33" s="566"/>
      <c r="N33" s="372">
        <f t="shared" si="18"/>
        <v>1326</v>
      </c>
      <c r="O33" s="30">
        <f t="shared" si="19"/>
        <v>88</v>
      </c>
      <c r="P33" s="30">
        <f t="shared" si="8"/>
        <v>88</v>
      </c>
      <c r="Q33" s="30">
        <f t="shared" si="9"/>
        <v>0</v>
      </c>
      <c r="R33" s="36">
        <f t="shared" si="0"/>
        <v>-1238</v>
      </c>
      <c r="S33" s="30">
        <f t="shared" si="1"/>
        <v>6.6365007541478134</v>
      </c>
      <c r="T33" s="875">
        <f t="shared" si="41"/>
        <v>88</v>
      </c>
      <c r="U33" s="897"/>
      <c r="V33" s="896">
        <f t="shared" si="35"/>
        <v>100</v>
      </c>
      <c r="W33" s="907">
        <v>1326</v>
      </c>
      <c r="X33" s="413">
        <v>1326</v>
      </c>
      <c r="Y33" s="381">
        <v>88</v>
      </c>
      <c r="Z33" s="36">
        <f t="shared" si="10"/>
        <v>88</v>
      </c>
      <c r="AA33" s="36"/>
      <c r="AB33" s="36">
        <f t="shared" si="20"/>
        <v>-1238</v>
      </c>
      <c r="AC33" s="36">
        <f t="shared" si="11"/>
        <v>6.6365007541478134</v>
      </c>
      <c r="AD33" s="956">
        <v>88</v>
      </c>
      <c r="AE33" s="36">
        <f t="shared" si="42"/>
        <v>0</v>
      </c>
      <c r="AF33" s="157">
        <f t="shared" si="36"/>
        <v>100</v>
      </c>
      <c r="AG33" s="153"/>
      <c r="AH33" s="396"/>
      <c r="AI33" s="36"/>
      <c r="AJ33" s="36"/>
      <c r="AK33" s="36"/>
      <c r="AL33" s="832"/>
      <c r="AM33" s="36"/>
      <c r="AN33" s="148" t="str">
        <f t="shared" si="12"/>
        <v xml:space="preserve"> </v>
      </c>
      <c r="AO33" s="153"/>
      <c r="AP33" s="396"/>
      <c r="AQ33" s="36"/>
      <c r="AR33" s="36"/>
      <c r="AS33" s="40"/>
      <c r="AT33" s="349"/>
      <c r="AU33" s="36"/>
      <c r="AV33" s="504"/>
      <c r="AW33" s="566"/>
      <c r="AX33" s="372"/>
      <c r="AY33" s="30"/>
      <c r="AZ33" s="30">
        <f t="shared" si="15"/>
        <v>0</v>
      </c>
      <c r="BA33" s="30"/>
      <c r="BB33" s="30">
        <f t="shared" si="37"/>
        <v>0</v>
      </c>
      <c r="BC33" s="30" t="str">
        <f t="shared" si="38"/>
        <v xml:space="preserve"> </v>
      </c>
      <c r="BD33" s="349"/>
      <c r="BE33" s="30">
        <f t="shared" si="33"/>
        <v>0</v>
      </c>
      <c r="BF33" s="152" t="str">
        <f t="shared" si="34"/>
        <v xml:space="preserve"> </v>
      </c>
      <c r="BH33" s="867">
        <f t="shared" si="16"/>
        <v>88</v>
      </c>
      <c r="BI33" s="867">
        <f t="shared" si="17"/>
        <v>88</v>
      </c>
      <c r="BJ33" s="854">
        <v>88</v>
      </c>
      <c r="BK33" s="854"/>
      <c r="BL33" s="854"/>
      <c r="BM33" s="854"/>
    </row>
    <row r="34" spans="1:77" ht="23.25" hidden="1" customHeight="1" x14ac:dyDescent="0.3">
      <c r="A34" s="627" t="s">
        <v>259</v>
      </c>
      <c r="B34" s="614">
        <v>11423</v>
      </c>
      <c r="C34" s="600"/>
      <c r="D34" s="372">
        <f t="shared" si="39"/>
        <v>585</v>
      </c>
      <c r="E34" s="30">
        <f t="shared" si="40"/>
        <v>34.4</v>
      </c>
      <c r="F34" s="30">
        <f t="shared" si="31"/>
        <v>34.4</v>
      </c>
      <c r="G34" s="30">
        <f t="shared" si="32"/>
        <v>0</v>
      </c>
      <c r="H34" s="30">
        <f t="shared" si="4"/>
        <v>-550.6</v>
      </c>
      <c r="I34" s="30">
        <f t="shared" si="5"/>
        <v>5.8803418803418799</v>
      </c>
      <c r="J34" s="875"/>
      <c r="K34" s="31">
        <f t="shared" si="6"/>
        <v>34.4</v>
      </c>
      <c r="L34" s="213"/>
      <c r="M34" s="566"/>
      <c r="N34" s="372">
        <f t="shared" si="18"/>
        <v>585</v>
      </c>
      <c r="O34" s="30">
        <f t="shared" si="19"/>
        <v>34.4</v>
      </c>
      <c r="P34" s="30">
        <f t="shared" si="8"/>
        <v>34.4</v>
      </c>
      <c r="Q34" s="30">
        <f t="shared" si="9"/>
        <v>0</v>
      </c>
      <c r="R34" s="36">
        <f t="shared" si="0"/>
        <v>-550.6</v>
      </c>
      <c r="S34" s="30">
        <f t="shared" si="1"/>
        <v>5.8803418803418799</v>
      </c>
      <c r="T34" s="875">
        <f t="shared" si="41"/>
        <v>34.4</v>
      </c>
      <c r="U34" s="897"/>
      <c r="V34" s="896">
        <f t="shared" si="35"/>
        <v>100</v>
      </c>
      <c r="W34" s="907">
        <v>585</v>
      </c>
      <c r="X34" s="413">
        <v>585</v>
      </c>
      <c r="Y34" s="381">
        <v>34.4</v>
      </c>
      <c r="Z34" s="36">
        <f t="shared" si="10"/>
        <v>34.4</v>
      </c>
      <c r="AA34" s="36"/>
      <c r="AB34" s="36">
        <f t="shared" si="20"/>
        <v>-550.6</v>
      </c>
      <c r="AC34" s="36">
        <f t="shared" si="11"/>
        <v>5.8803418803418799</v>
      </c>
      <c r="AD34" s="956">
        <v>34.4</v>
      </c>
      <c r="AE34" s="36">
        <f t="shared" si="42"/>
        <v>0</v>
      </c>
      <c r="AF34" s="157">
        <f t="shared" si="36"/>
        <v>100</v>
      </c>
      <c r="AG34" s="153"/>
      <c r="AH34" s="396"/>
      <c r="AI34" s="36"/>
      <c r="AJ34" s="36"/>
      <c r="AK34" s="36"/>
      <c r="AL34" s="832"/>
      <c r="AM34" s="36"/>
      <c r="AN34" s="148" t="str">
        <f t="shared" si="12"/>
        <v xml:space="preserve"> </v>
      </c>
      <c r="AO34" s="153"/>
      <c r="AP34" s="396"/>
      <c r="AQ34" s="36"/>
      <c r="AR34" s="36"/>
      <c r="AS34" s="40"/>
      <c r="AT34" s="349"/>
      <c r="AU34" s="36"/>
      <c r="AV34" s="504"/>
      <c r="AW34" s="566"/>
      <c r="AX34" s="372"/>
      <c r="AY34" s="30"/>
      <c r="AZ34" s="30">
        <f t="shared" si="15"/>
        <v>0</v>
      </c>
      <c r="BA34" s="30"/>
      <c r="BB34" s="30">
        <f t="shared" si="37"/>
        <v>0</v>
      </c>
      <c r="BC34" s="30" t="str">
        <f t="shared" si="38"/>
        <v xml:space="preserve"> </v>
      </c>
      <c r="BD34" s="349"/>
      <c r="BE34" s="30">
        <f t="shared" si="33"/>
        <v>0</v>
      </c>
      <c r="BF34" s="152" t="str">
        <f t="shared" si="34"/>
        <v xml:space="preserve"> </v>
      </c>
      <c r="BH34" s="867">
        <f t="shared" si="16"/>
        <v>34.4</v>
      </c>
      <c r="BI34" s="867">
        <f t="shared" si="17"/>
        <v>34.4</v>
      </c>
      <c r="BJ34" s="854">
        <v>34.4</v>
      </c>
      <c r="BK34" s="854"/>
      <c r="BL34" s="854"/>
      <c r="BM34" s="854"/>
    </row>
    <row r="35" spans="1:77" ht="23.25" hidden="1" customHeight="1" x14ac:dyDescent="0.3">
      <c r="A35" s="627" t="s">
        <v>260</v>
      </c>
      <c r="B35" s="614">
        <v>11424</v>
      </c>
      <c r="C35" s="600"/>
      <c r="D35" s="372">
        <f t="shared" si="39"/>
        <v>1427.3</v>
      </c>
      <c r="E35" s="30">
        <f t="shared" si="40"/>
        <v>91.1</v>
      </c>
      <c r="F35" s="30">
        <f t="shared" si="31"/>
        <v>91.1</v>
      </c>
      <c r="G35" s="30">
        <f t="shared" si="32"/>
        <v>0</v>
      </c>
      <c r="H35" s="30">
        <f t="shared" si="4"/>
        <v>-1336.2</v>
      </c>
      <c r="I35" s="30">
        <f t="shared" si="5"/>
        <v>6.3826805857212916</v>
      </c>
      <c r="J35" s="875"/>
      <c r="K35" s="31">
        <f t="shared" si="6"/>
        <v>91.1</v>
      </c>
      <c r="L35" s="213"/>
      <c r="M35" s="566"/>
      <c r="N35" s="372">
        <f t="shared" si="18"/>
        <v>1427</v>
      </c>
      <c r="O35" s="30">
        <f t="shared" si="19"/>
        <v>91.1</v>
      </c>
      <c r="P35" s="30">
        <f t="shared" si="8"/>
        <v>91.1</v>
      </c>
      <c r="Q35" s="30">
        <f t="shared" si="9"/>
        <v>0</v>
      </c>
      <c r="R35" s="36">
        <f t="shared" si="0"/>
        <v>-1335.9</v>
      </c>
      <c r="S35" s="30">
        <f t="shared" si="1"/>
        <v>6.3840224246671333</v>
      </c>
      <c r="T35" s="875">
        <f t="shared" si="41"/>
        <v>91.1</v>
      </c>
      <c r="U35" s="897"/>
      <c r="V35" s="896">
        <f t="shared" si="35"/>
        <v>100</v>
      </c>
      <c r="W35" s="907">
        <v>1427</v>
      </c>
      <c r="X35" s="413">
        <v>1427</v>
      </c>
      <c r="Y35" s="381">
        <v>91.1</v>
      </c>
      <c r="Z35" s="36">
        <f t="shared" si="10"/>
        <v>91.1</v>
      </c>
      <c r="AA35" s="36"/>
      <c r="AB35" s="36">
        <f t="shared" si="20"/>
        <v>-1335.9</v>
      </c>
      <c r="AC35" s="36">
        <f t="shared" si="11"/>
        <v>6.3840224246671333</v>
      </c>
      <c r="AD35" s="956">
        <v>91.1</v>
      </c>
      <c r="AE35" s="36">
        <f t="shared" si="42"/>
        <v>0</v>
      </c>
      <c r="AF35" s="157">
        <f t="shared" si="36"/>
        <v>100</v>
      </c>
      <c r="AG35" s="153"/>
      <c r="AH35" s="396"/>
      <c r="AI35" s="36"/>
      <c r="AJ35" s="36"/>
      <c r="AK35" s="36"/>
      <c r="AL35" s="832"/>
      <c r="AM35" s="36"/>
      <c r="AN35" s="148" t="str">
        <f t="shared" si="12"/>
        <v xml:space="preserve"> </v>
      </c>
      <c r="AO35" s="153"/>
      <c r="AP35" s="396"/>
      <c r="AQ35" s="36"/>
      <c r="AR35" s="36"/>
      <c r="AS35" s="40"/>
      <c r="AT35" s="349"/>
      <c r="AU35" s="36"/>
      <c r="AV35" s="504"/>
      <c r="AW35" s="566"/>
      <c r="AX35" s="372">
        <v>0.3</v>
      </c>
      <c r="AY35" s="30"/>
      <c r="AZ35" s="30">
        <f t="shared" si="15"/>
        <v>0</v>
      </c>
      <c r="BA35" s="30"/>
      <c r="BB35" s="30">
        <f t="shared" si="37"/>
        <v>-0.3</v>
      </c>
      <c r="BC35" s="30">
        <f t="shared" si="38"/>
        <v>0</v>
      </c>
      <c r="BD35" s="349"/>
      <c r="BE35" s="30">
        <f t="shared" si="33"/>
        <v>0</v>
      </c>
      <c r="BF35" s="152" t="str">
        <f t="shared" si="34"/>
        <v xml:space="preserve"> </v>
      </c>
      <c r="BH35" s="867">
        <f t="shared" si="16"/>
        <v>91.1</v>
      </c>
      <c r="BI35" s="867">
        <f t="shared" si="17"/>
        <v>91.1</v>
      </c>
      <c r="BJ35" s="854">
        <v>91.1</v>
      </c>
      <c r="BK35" s="854"/>
      <c r="BL35" s="854"/>
      <c r="BM35" s="854"/>
    </row>
    <row r="36" spans="1:77" ht="23.25" hidden="1" customHeight="1" x14ac:dyDescent="0.3">
      <c r="A36" s="627" t="s">
        <v>261</v>
      </c>
      <c r="B36" s="614">
        <v>11425</v>
      </c>
      <c r="C36" s="600"/>
      <c r="D36" s="372">
        <f t="shared" si="39"/>
        <v>173.6</v>
      </c>
      <c r="E36" s="30">
        <f t="shared" si="40"/>
        <v>12.6</v>
      </c>
      <c r="F36" s="30">
        <f t="shared" si="31"/>
        <v>12.6</v>
      </c>
      <c r="G36" s="30">
        <f t="shared" si="32"/>
        <v>0</v>
      </c>
      <c r="H36" s="30">
        <f t="shared" si="4"/>
        <v>-161</v>
      </c>
      <c r="I36" s="30">
        <f t="shared" si="5"/>
        <v>7.2580645161290329</v>
      </c>
      <c r="J36" s="875"/>
      <c r="K36" s="31">
        <f t="shared" si="6"/>
        <v>12.6</v>
      </c>
      <c r="L36" s="213"/>
      <c r="M36" s="566"/>
      <c r="N36" s="372">
        <f t="shared" si="18"/>
        <v>173.6</v>
      </c>
      <c r="O36" s="30">
        <f t="shared" si="19"/>
        <v>12.6</v>
      </c>
      <c r="P36" s="30">
        <f t="shared" si="8"/>
        <v>12.6</v>
      </c>
      <c r="Q36" s="30">
        <f t="shared" si="9"/>
        <v>0</v>
      </c>
      <c r="R36" s="36">
        <f t="shared" si="0"/>
        <v>-161</v>
      </c>
      <c r="S36" s="30">
        <f t="shared" si="1"/>
        <v>7.2580645161290329</v>
      </c>
      <c r="T36" s="875">
        <f t="shared" si="41"/>
        <v>12.6</v>
      </c>
      <c r="U36" s="897"/>
      <c r="V36" s="896">
        <f t="shared" si="35"/>
        <v>100</v>
      </c>
      <c r="W36" s="907">
        <v>173.6</v>
      </c>
      <c r="X36" s="413">
        <v>173.6</v>
      </c>
      <c r="Y36" s="381">
        <v>12.6</v>
      </c>
      <c r="Z36" s="36">
        <f t="shared" si="10"/>
        <v>12.6</v>
      </c>
      <c r="AA36" s="36"/>
      <c r="AB36" s="36">
        <f t="shared" si="20"/>
        <v>-161</v>
      </c>
      <c r="AC36" s="36">
        <f t="shared" si="11"/>
        <v>7.2580645161290329</v>
      </c>
      <c r="AD36" s="956">
        <v>12.6</v>
      </c>
      <c r="AE36" s="36">
        <f t="shared" si="42"/>
        <v>0</v>
      </c>
      <c r="AF36" s="157">
        <f t="shared" si="36"/>
        <v>100</v>
      </c>
      <c r="AG36" s="153"/>
      <c r="AH36" s="396"/>
      <c r="AI36" s="36"/>
      <c r="AJ36" s="36"/>
      <c r="AK36" s="36"/>
      <c r="AL36" s="832"/>
      <c r="AM36" s="36"/>
      <c r="AN36" s="148" t="str">
        <f t="shared" si="12"/>
        <v xml:space="preserve"> </v>
      </c>
      <c r="AO36" s="153"/>
      <c r="AP36" s="396"/>
      <c r="AQ36" s="36"/>
      <c r="AR36" s="36"/>
      <c r="AS36" s="40"/>
      <c r="AT36" s="349"/>
      <c r="AU36" s="36"/>
      <c r="AV36" s="504"/>
      <c r="AW36" s="566"/>
      <c r="AX36" s="372"/>
      <c r="AY36" s="30"/>
      <c r="AZ36" s="30">
        <f t="shared" si="15"/>
        <v>0</v>
      </c>
      <c r="BA36" s="30"/>
      <c r="BB36" s="30">
        <f t="shared" si="37"/>
        <v>0</v>
      </c>
      <c r="BC36" s="30" t="str">
        <f t="shared" si="38"/>
        <v xml:space="preserve"> </v>
      </c>
      <c r="BD36" s="349"/>
      <c r="BE36" s="30">
        <f t="shared" si="33"/>
        <v>0</v>
      </c>
      <c r="BF36" s="152" t="str">
        <f t="shared" si="34"/>
        <v xml:space="preserve"> </v>
      </c>
      <c r="BH36" s="867">
        <f t="shared" si="16"/>
        <v>12.6</v>
      </c>
      <c r="BI36" s="867">
        <f t="shared" si="17"/>
        <v>12.6</v>
      </c>
      <c r="BJ36" s="854">
        <v>12.6</v>
      </c>
      <c r="BK36" s="854">
        <v>0</v>
      </c>
      <c r="BL36" s="854">
        <v>0</v>
      </c>
      <c r="BM36" s="854"/>
    </row>
    <row r="37" spans="1:77" ht="30" hidden="1" customHeight="1" x14ac:dyDescent="0.3">
      <c r="A37" s="627" t="s">
        <v>262</v>
      </c>
      <c r="B37" s="614">
        <v>11426</v>
      </c>
      <c r="C37" s="600"/>
      <c r="D37" s="372">
        <f t="shared" si="39"/>
        <v>10.9</v>
      </c>
      <c r="E37" s="30">
        <f t="shared" si="40"/>
        <v>0.7</v>
      </c>
      <c r="F37" s="30">
        <f t="shared" si="31"/>
        <v>0.7</v>
      </c>
      <c r="G37" s="30">
        <f t="shared" si="32"/>
        <v>0</v>
      </c>
      <c r="H37" s="30">
        <f t="shared" si="4"/>
        <v>-10.200000000000001</v>
      </c>
      <c r="I37" s="30">
        <f t="shared" si="5"/>
        <v>6.422018348623852</v>
      </c>
      <c r="J37" s="871">
        <f t="shared" si="22"/>
        <v>2.5</v>
      </c>
      <c r="K37" s="31">
        <f t="shared" si="6"/>
        <v>-1.8</v>
      </c>
      <c r="L37" s="170">
        <f t="shared" si="7"/>
        <v>27.999999999999996</v>
      </c>
      <c r="M37" s="563"/>
      <c r="N37" s="372">
        <f t="shared" si="18"/>
        <v>10.9</v>
      </c>
      <c r="O37" s="30">
        <f t="shared" si="19"/>
        <v>0.7</v>
      </c>
      <c r="P37" s="30">
        <f t="shared" si="8"/>
        <v>0.7</v>
      </c>
      <c r="Q37" s="30">
        <f t="shared" si="9"/>
        <v>0</v>
      </c>
      <c r="R37" s="36">
        <f t="shared" si="0"/>
        <v>-10.200000000000001</v>
      </c>
      <c r="S37" s="30">
        <f t="shared" si="1"/>
        <v>6.422018348623852</v>
      </c>
      <c r="T37" s="875">
        <f t="shared" si="41"/>
        <v>0.7</v>
      </c>
      <c r="U37" s="898">
        <f t="shared" si="29"/>
        <v>0</v>
      </c>
      <c r="V37" s="896">
        <f t="shared" si="35"/>
        <v>100</v>
      </c>
      <c r="W37" s="907">
        <v>10.9</v>
      </c>
      <c r="X37" s="413">
        <v>10.9</v>
      </c>
      <c r="Y37" s="381">
        <v>0.7</v>
      </c>
      <c r="Z37" s="30">
        <f t="shared" si="10"/>
        <v>0.7</v>
      </c>
      <c r="AA37" s="30"/>
      <c r="AB37" s="36">
        <f t="shared" si="20"/>
        <v>-10.200000000000001</v>
      </c>
      <c r="AC37" s="36">
        <f t="shared" si="11"/>
        <v>6.422018348623852</v>
      </c>
      <c r="AD37" s="956">
        <v>0.7</v>
      </c>
      <c r="AE37" s="36">
        <f t="shared" si="42"/>
        <v>0</v>
      </c>
      <c r="AF37" s="157">
        <f t="shared" si="36"/>
        <v>100</v>
      </c>
      <c r="AG37" s="153"/>
      <c r="AH37" s="372">
        <f>AH28-AH39</f>
        <v>0</v>
      </c>
      <c r="AI37" s="30"/>
      <c r="AJ37" s="30">
        <f>AJ28-AJ39</f>
        <v>0</v>
      </c>
      <c r="AK37" s="30" t="str">
        <f>IF(AH37&lt;&gt;0,IF(AI37/AH37*100&lt;0,"&lt;0",IF(AI37/AH37*100&gt;200,"&gt;200",AI37/AH37*100))," ")</f>
        <v xml:space="preserve"> </v>
      </c>
      <c r="AL37" s="831">
        <f>AL28-AL39</f>
        <v>0</v>
      </c>
      <c r="AM37" s="30">
        <f>AI37-AL37</f>
        <v>0</v>
      </c>
      <c r="AN37" s="148" t="str">
        <f t="shared" si="12"/>
        <v xml:space="preserve"> </v>
      </c>
      <c r="AO37" s="151"/>
      <c r="AP37" s="372">
        <f>AP28-AP39</f>
        <v>0</v>
      </c>
      <c r="AQ37" s="30"/>
      <c r="AR37" s="30">
        <f>AR28-AR39</f>
        <v>0</v>
      </c>
      <c r="AS37" s="31" t="str">
        <f t="shared" si="13"/>
        <v xml:space="preserve"> </v>
      </c>
      <c r="AT37" s="786">
        <f>AT28-AT39</f>
        <v>0</v>
      </c>
      <c r="AU37" s="30">
        <f>AQ37-AT37</f>
        <v>0</v>
      </c>
      <c r="AV37" s="497" t="str">
        <f t="shared" si="14"/>
        <v xml:space="preserve"> </v>
      </c>
      <c r="AW37" s="563"/>
      <c r="AX37" s="372"/>
      <c r="AY37" s="30"/>
      <c r="AZ37" s="30">
        <f t="shared" si="15"/>
        <v>0</v>
      </c>
      <c r="BA37" s="30"/>
      <c r="BB37" s="30">
        <f t="shared" si="37"/>
        <v>0</v>
      </c>
      <c r="BC37" s="30" t="str">
        <f t="shared" si="38"/>
        <v xml:space="preserve"> </v>
      </c>
      <c r="BD37" s="786">
        <f>BD28-BD39</f>
        <v>1.8</v>
      </c>
      <c r="BE37" s="30">
        <f t="shared" si="33"/>
        <v>-1.8</v>
      </c>
      <c r="BF37" s="152">
        <f t="shared" si="34"/>
        <v>0</v>
      </c>
      <c r="BH37" s="867">
        <f t="shared" si="16"/>
        <v>0.7</v>
      </c>
      <c r="BI37" s="867">
        <f t="shared" si="17"/>
        <v>0.7</v>
      </c>
      <c r="BJ37" s="854">
        <v>0.7</v>
      </c>
      <c r="BK37" s="854"/>
      <c r="BL37" s="854"/>
      <c r="BM37" s="854"/>
    </row>
    <row r="38" spans="1:77" ht="24.75" hidden="1" customHeight="1" x14ac:dyDescent="0.3">
      <c r="A38" s="627" t="s">
        <v>256</v>
      </c>
      <c r="B38" s="614">
        <v>11427</v>
      </c>
      <c r="C38" s="600"/>
      <c r="D38" s="372">
        <f t="shared" si="39"/>
        <v>22.1</v>
      </c>
      <c r="E38" s="30">
        <f t="shared" si="40"/>
        <v>1.6</v>
      </c>
      <c r="F38" s="30">
        <f t="shared" si="31"/>
        <v>1.6</v>
      </c>
      <c r="G38" s="30">
        <f t="shared" si="32"/>
        <v>0</v>
      </c>
      <c r="H38" s="30">
        <f t="shared" si="4"/>
        <v>-20.5</v>
      </c>
      <c r="I38" s="30">
        <f t="shared" si="5"/>
        <v>7.239819004524886</v>
      </c>
      <c r="J38" s="871"/>
      <c r="K38" s="31">
        <f t="shared" si="6"/>
        <v>1.6</v>
      </c>
      <c r="L38" s="170"/>
      <c r="M38" s="563"/>
      <c r="N38" s="372">
        <f t="shared" si="18"/>
        <v>22</v>
      </c>
      <c r="O38" s="30">
        <f t="shared" si="19"/>
        <v>1.6</v>
      </c>
      <c r="P38" s="30">
        <f t="shared" si="8"/>
        <v>1.6</v>
      </c>
      <c r="Q38" s="30">
        <f t="shared" si="9"/>
        <v>0</v>
      </c>
      <c r="R38" s="36">
        <f t="shared" si="0"/>
        <v>-20.399999999999999</v>
      </c>
      <c r="S38" s="30">
        <f t="shared" si="1"/>
        <v>7.2727272727272734</v>
      </c>
      <c r="T38" s="875">
        <f t="shared" si="41"/>
        <v>1.6</v>
      </c>
      <c r="U38" s="898"/>
      <c r="V38" s="896">
        <f t="shared" si="35"/>
        <v>100</v>
      </c>
      <c r="W38" s="907">
        <v>22</v>
      </c>
      <c r="X38" s="413">
        <v>22</v>
      </c>
      <c r="Y38" s="381">
        <v>1.6</v>
      </c>
      <c r="Z38" s="30">
        <f t="shared" si="10"/>
        <v>1.6</v>
      </c>
      <c r="AA38" s="30"/>
      <c r="AB38" s="36">
        <f t="shared" si="20"/>
        <v>-20.399999999999999</v>
      </c>
      <c r="AC38" s="36">
        <f t="shared" si="11"/>
        <v>7.2727272727272734</v>
      </c>
      <c r="AD38" s="956">
        <v>1.6</v>
      </c>
      <c r="AE38" s="36">
        <f t="shared" si="42"/>
        <v>0</v>
      </c>
      <c r="AF38" s="157">
        <f t="shared" si="36"/>
        <v>100</v>
      </c>
      <c r="AG38" s="153"/>
      <c r="AH38" s="372"/>
      <c r="AI38" s="30"/>
      <c r="AJ38" s="30"/>
      <c r="AK38" s="30"/>
      <c r="AL38" s="831"/>
      <c r="AM38" s="30"/>
      <c r="AN38" s="148" t="str">
        <f t="shared" si="12"/>
        <v xml:space="preserve"> </v>
      </c>
      <c r="AO38" s="151"/>
      <c r="AP38" s="372"/>
      <c r="AQ38" s="30"/>
      <c r="AR38" s="30"/>
      <c r="AS38" s="31"/>
      <c r="AT38" s="786"/>
      <c r="AU38" s="30"/>
      <c r="AV38" s="497"/>
      <c r="AW38" s="563"/>
      <c r="AX38" s="372">
        <v>0.1</v>
      </c>
      <c r="AY38" s="30"/>
      <c r="AZ38" s="30">
        <f t="shared" si="15"/>
        <v>0</v>
      </c>
      <c r="BA38" s="30"/>
      <c r="BB38" s="30">
        <f t="shared" si="37"/>
        <v>-0.1</v>
      </c>
      <c r="BC38" s="30">
        <f t="shared" si="38"/>
        <v>0</v>
      </c>
      <c r="BD38" s="786"/>
      <c r="BE38" s="30">
        <f t="shared" si="33"/>
        <v>0</v>
      </c>
      <c r="BF38" s="152" t="str">
        <f t="shared" si="34"/>
        <v xml:space="preserve"> </v>
      </c>
      <c r="BH38" s="867">
        <f t="shared" si="16"/>
        <v>1.6</v>
      </c>
      <c r="BI38" s="867">
        <f t="shared" si="17"/>
        <v>1.6</v>
      </c>
      <c r="BJ38" s="854">
        <v>1.6</v>
      </c>
      <c r="BK38" s="854"/>
      <c r="BL38" s="854"/>
      <c r="BM38" s="854"/>
    </row>
    <row r="39" spans="1:77" ht="23.25" customHeight="1" x14ac:dyDescent="0.3">
      <c r="A39" s="627" t="s">
        <v>18</v>
      </c>
      <c r="B39" s="614">
        <v>11429</v>
      </c>
      <c r="C39" s="372">
        <f t="shared" si="39"/>
        <v>-25</v>
      </c>
      <c r="D39" s="372">
        <f t="shared" si="39"/>
        <v>-13</v>
      </c>
      <c r="E39" s="30">
        <f t="shared" si="40"/>
        <v>-11.9</v>
      </c>
      <c r="F39" s="30">
        <f t="shared" si="31"/>
        <v>-11.9</v>
      </c>
      <c r="G39" s="30">
        <f t="shared" si="32"/>
        <v>0</v>
      </c>
      <c r="H39" s="30">
        <f t="shared" si="4"/>
        <v>1.0999999999999996</v>
      </c>
      <c r="I39" s="30">
        <f t="shared" si="5"/>
        <v>91.538461538461547</v>
      </c>
      <c r="J39" s="871">
        <f t="shared" si="22"/>
        <v>-26.2</v>
      </c>
      <c r="K39" s="31">
        <f t="shared" si="6"/>
        <v>14.299999999999999</v>
      </c>
      <c r="L39" s="170">
        <f t="shared" si="7"/>
        <v>45.419847328244281</v>
      </c>
      <c r="M39" s="372">
        <f t="shared" si="18"/>
        <v>-25</v>
      </c>
      <c r="N39" s="372">
        <f t="shared" si="18"/>
        <v>-13</v>
      </c>
      <c r="O39" s="30">
        <f t="shared" si="19"/>
        <v>-11.9</v>
      </c>
      <c r="P39" s="30">
        <f t="shared" si="8"/>
        <v>-11.9</v>
      </c>
      <c r="Q39" s="30">
        <f t="shared" si="9"/>
        <v>0</v>
      </c>
      <c r="R39" s="30">
        <f t="shared" si="0"/>
        <v>1.0999999999999996</v>
      </c>
      <c r="S39" s="30">
        <f t="shared" si="1"/>
        <v>91.538461538461547</v>
      </c>
      <c r="T39" s="875">
        <f t="shared" si="41"/>
        <v>-26.2</v>
      </c>
      <c r="U39" s="898">
        <f t="shared" si="29"/>
        <v>14.299999999999999</v>
      </c>
      <c r="V39" s="896">
        <f t="shared" si="35"/>
        <v>45.419847328244281</v>
      </c>
      <c r="W39" s="907">
        <v>-25</v>
      </c>
      <c r="X39" s="413">
        <v>-13</v>
      </c>
      <c r="Y39" s="381">
        <v>-11.9</v>
      </c>
      <c r="Z39" s="30">
        <f t="shared" si="10"/>
        <v>-11.9</v>
      </c>
      <c r="AA39" s="30"/>
      <c r="AB39" s="30">
        <f t="shared" si="20"/>
        <v>1.0999999999999996</v>
      </c>
      <c r="AC39" s="30">
        <f t="shared" si="11"/>
        <v>91.538461538461547</v>
      </c>
      <c r="AD39" s="956">
        <v>-26.2</v>
      </c>
      <c r="AE39" s="30">
        <f t="shared" ref="AE39:AE70" si="43">Y39-AD39</f>
        <v>14.299999999999999</v>
      </c>
      <c r="AF39" s="157">
        <f t="shared" si="36"/>
        <v>45.419847328244281</v>
      </c>
      <c r="AG39" s="151"/>
      <c r="AH39" s="372"/>
      <c r="AI39" s="30"/>
      <c r="AJ39" s="30">
        <f t="shared" ref="AJ39:AJ49" si="44">AI39-AH39</f>
        <v>0</v>
      </c>
      <c r="AK39" s="30" t="str">
        <f>IF(AH39&lt;&gt;0,IF(AI39/AH39*100&lt;0,"&lt;0",IF(AI39/AH39*100&gt;200,"&gt;200",AI39/AH39*100))," ")</f>
        <v xml:space="preserve"> </v>
      </c>
      <c r="AL39" s="831"/>
      <c r="AM39" s="30">
        <f>AI39-AL39</f>
        <v>0</v>
      </c>
      <c r="AN39" s="148" t="str">
        <f t="shared" si="12"/>
        <v xml:space="preserve"> </v>
      </c>
      <c r="AO39" s="151"/>
      <c r="AP39" s="372"/>
      <c r="AQ39" s="30"/>
      <c r="AR39" s="30">
        <f t="shared" ref="AR39:AR49" si="45">AQ39-AP39</f>
        <v>0</v>
      </c>
      <c r="AS39" s="31" t="str">
        <f t="shared" si="13"/>
        <v xml:space="preserve"> </v>
      </c>
      <c r="AT39" s="786"/>
      <c r="AU39" s="30">
        <f>AQ39-AT39</f>
        <v>0</v>
      </c>
      <c r="AV39" s="497" t="str">
        <f t="shared" si="14"/>
        <v xml:space="preserve"> </v>
      </c>
      <c r="AW39" s="563"/>
      <c r="AX39" s="372"/>
      <c r="AY39" s="30"/>
      <c r="AZ39" s="30">
        <f t="shared" si="15"/>
        <v>0</v>
      </c>
      <c r="BA39" s="30"/>
      <c r="BB39" s="30">
        <f t="shared" si="37"/>
        <v>0</v>
      </c>
      <c r="BC39" s="30" t="str">
        <f t="shared" si="38"/>
        <v xml:space="preserve"> </v>
      </c>
      <c r="BD39" s="786"/>
      <c r="BE39" s="30">
        <f t="shared" si="33"/>
        <v>0</v>
      </c>
      <c r="BF39" s="152" t="str">
        <f t="shared" si="34"/>
        <v xml:space="preserve"> </v>
      </c>
      <c r="BH39" s="867">
        <f t="shared" si="16"/>
        <v>0</v>
      </c>
      <c r="BI39" s="867">
        <f t="shared" si="17"/>
        <v>0</v>
      </c>
      <c r="BJ39" s="854"/>
      <c r="BK39" s="854"/>
      <c r="BL39" s="854"/>
      <c r="BM39" s="854"/>
    </row>
    <row r="40" spans="1:77" s="239" customFormat="1" ht="23.25" customHeight="1" x14ac:dyDescent="0.3">
      <c r="A40" s="628" t="s">
        <v>248</v>
      </c>
      <c r="B40" s="629">
        <v>1144</v>
      </c>
      <c r="C40" s="473">
        <f t="shared" si="39"/>
        <v>501.8</v>
      </c>
      <c r="D40" s="473">
        <f t="shared" si="39"/>
        <v>471.3</v>
      </c>
      <c r="E40" s="38">
        <f t="shared" si="40"/>
        <v>462.2</v>
      </c>
      <c r="F40" s="38">
        <f t="shared" si="31"/>
        <v>462.2</v>
      </c>
      <c r="G40" s="38">
        <f t="shared" si="32"/>
        <v>0</v>
      </c>
      <c r="H40" s="38">
        <f t="shared" si="4"/>
        <v>-9.1000000000000227</v>
      </c>
      <c r="I40" s="38">
        <f t="shared" si="5"/>
        <v>98.069170379800553</v>
      </c>
      <c r="J40" s="871">
        <f t="shared" si="22"/>
        <v>464.90000000000003</v>
      </c>
      <c r="K40" s="31">
        <f t="shared" si="6"/>
        <v>-2.7000000000000455</v>
      </c>
      <c r="L40" s="170">
        <f t="shared" si="7"/>
        <v>99.419229941922978</v>
      </c>
      <c r="M40" s="473">
        <f t="shared" si="18"/>
        <v>10.8</v>
      </c>
      <c r="N40" s="473">
        <f t="shared" si="18"/>
        <v>7.7</v>
      </c>
      <c r="O40" s="38">
        <f t="shared" si="19"/>
        <v>6</v>
      </c>
      <c r="P40" s="38">
        <f t="shared" si="8"/>
        <v>6</v>
      </c>
      <c r="Q40" s="38">
        <f t="shared" si="9"/>
        <v>0</v>
      </c>
      <c r="R40" s="38">
        <f t="shared" si="0"/>
        <v>-1.7000000000000002</v>
      </c>
      <c r="S40" s="38">
        <f t="shared" si="1"/>
        <v>77.922077922077932</v>
      </c>
      <c r="T40" s="875">
        <f t="shared" si="41"/>
        <v>7.8</v>
      </c>
      <c r="U40" s="77">
        <f t="shared" si="29"/>
        <v>-1.7999999999999998</v>
      </c>
      <c r="V40" s="760">
        <f t="shared" si="35"/>
        <v>76.923076923076934</v>
      </c>
      <c r="W40" s="911">
        <v>10.8</v>
      </c>
      <c r="X40" s="534">
        <v>7.7</v>
      </c>
      <c r="Y40" s="383">
        <v>6</v>
      </c>
      <c r="Z40" s="237">
        <f t="shared" si="10"/>
        <v>6</v>
      </c>
      <c r="AA40" s="237"/>
      <c r="AB40" s="38">
        <f t="shared" si="20"/>
        <v>-1.7000000000000002</v>
      </c>
      <c r="AC40" s="38">
        <f t="shared" si="11"/>
        <v>77.922077922077932</v>
      </c>
      <c r="AD40" s="959">
        <v>7.8</v>
      </c>
      <c r="AE40" s="30">
        <f t="shared" si="43"/>
        <v>-1.7999999999999998</v>
      </c>
      <c r="AF40" s="157">
        <f t="shared" si="36"/>
        <v>76.923076923076934</v>
      </c>
      <c r="AG40" s="238"/>
      <c r="AH40" s="453"/>
      <c r="AI40" s="237"/>
      <c r="AJ40" s="237"/>
      <c r="AK40" s="237"/>
      <c r="AL40" s="835"/>
      <c r="AM40" s="237"/>
      <c r="AN40" s="148" t="str">
        <f t="shared" si="12"/>
        <v xml:space="preserve"> </v>
      </c>
      <c r="AO40" s="238"/>
      <c r="AP40" s="453"/>
      <c r="AQ40" s="237"/>
      <c r="AR40" s="237"/>
      <c r="AS40" s="236"/>
      <c r="AT40" s="789"/>
      <c r="AU40" s="237"/>
      <c r="AV40" s="506"/>
      <c r="AW40" s="689">
        <v>491</v>
      </c>
      <c r="AX40" s="453">
        <v>463.6</v>
      </c>
      <c r="AY40" s="237">
        <v>456.2</v>
      </c>
      <c r="AZ40" s="237">
        <f t="shared" si="15"/>
        <v>456.2</v>
      </c>
      <c r="BA40" s="237"/>
      <c r="BB40" s="237">
        <f t="shared" ref="BB40:BB46" si="46">AY40-AX40</f>
        <v>-7.4000000000000341</v>
      </c>
      <c r="BC40" s="237">
        <f t="shared" ref="BC40:BC46" si="47">IF(AX40&lt;&gt;0,IF(AY40/AX40*100&lt;0,"&lt;0",IF(AY40/AX40*100&gt;200,"&gt;200",AY40/AX40*100))," ")</f>
        <v>98.403796376186364</v>
      </c>
      <c r="BD40" s="789">
        <v>457.1</v>
      </c>
      <c r="BE40" s="30">
        <f t="shared" si="33"/>
        <v>-0.90000000000003411</v>
      </c>
      <c r="BF40" s="152">
        <f t="shared" si="34"/>
        <v>99.803106541238236</v>
      </c>
      <c r="BG40" s="2"/>
      <c r="BH40" s="867">
        <f t="shared" si="16"/>
        <v>53.6</v>
      </c>
      <c r="BI40" s="867">
        <f t="shared" si="17"/>
        <v>0.9</v>
      </c>
      <c r="BJ40" s="854">
        <v>0.9</v>
      </c>
      <c r="BK40" s="854"/>
      <c r="BL40" s="854"/>
      <c r="BM40" s="854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9" customFormat="1" ht="33" customHeight="1" x14ac:dyDescent="0.3">
      <c r="A41" s="628" t="s">
        <v>249</v>
      </c>
      <c r="B41" s="629">
        <v>1145</v>
      </c>
      <c r="C41" s="473">
        <f t="shared" si="39"/>
        <v>461.7</v>
      </c>
      <c r="D41" s="473">
        <f t="shared" si="39"/>
        <v>450.5</v>
      </c>
      <c r="E41" s="38">
        <f t="shared" si="40"/>
        <v>456.3</v>
      </c>
      <c r="F41" s="38">
        <f t="shared" si="31"/>
        <v>456.3</v>
      </c>
      <c r="G41" s="38">
        <f t="shared" si="32"/>
        <v>0</v>
      </c>
      <c r="H41" s="38">
        <f t="shared" si="4"/>
        <v>5.8000000000000114</v>
      </c>
      <c r="I41" s="38">
        <f t="shared" si="5"/>
        <v>101.28745837957824</v>
      </c>
      <c r="J41" s="871">
        <f t="shared" si="22"/>
        <v>441.1</v>
      </c>
      <c r="K41" s="31">
        <f t="shared" si="6"/>
        <v>15.199999999999989</v>
      </c>
      <c r="L41" s="170">
        <f t="shared" si="7"/>
        <v>103.44593062797551</v>
      </c>
      <c r="M41" s="473">
        <f t="shared" si="18"/>
        <v>421.2</v>
      </c>
      <c r="N41" s="473">
        <f t="shared" si="18"/>
        <v>412.9</v>
      </c>
      <c r="O41" s="38">
        <f t="shared" si="19"/>
        <v>426.7</v>
      </c>
      <c r="P41" s="38">
        <f t="shared" si="8"/>
        <v>426.7</v>
      </c>
      <c r="Q41" s="38">
        <f t="shared" si="9"/>
        <v>0</v>
      </c>
      <c r="R41" s="38">
        <f t="shared" si="0"/>
        <v>13.800000000000011</v>
      </c>
      <c r="S41" s="38">
        <f t="shared" si="1"/>
        <v>103.34221361104383</v>
      </c>
      <c r="T41" s="875">
        <f t="shared" si="41"/>
        <v>397.8</v>
      </c>
      <c r="U41" s="77">
        <f t="shared" si="29"/>
        <v>28.899999999999977</v>
      </c>
      <c r="V41" s="760">
        <f t="shared" si="35"/>
        <v>107.26495726495726</v>
      </c>
      <c r="W41" s="911">
        <v>421.2</v>
      </c>
      <c r="X41" s="534">
        <v>412.9</v>
      </c>
      <c r="Y41" s="383">
        <v>426.7</v>
      </c>
      <c r="Z41" s="237">
        <f t="shared" si="10"/>
        <v>426.7</v>
      </c>
      <c r="AA41" s="237"/>
      <c r="AB41" s="38">
        <f t="shared" si="20"/>
        <v>13.800000000000011</v>
      </c>
      <c r="AC41" s="38">
        <f t="shared" si="11"/>
        <v>103.34221361104383</v>
      </c>
      <c r="AD41" s="959">
        <v>397.8</v>
      </c>
      <c r="AE41" s="30">
        <f t="shared" si="43"/>
        <v>28.899999999999977</v>
      </c>
      <c r="AF41" s="157">
        <f t="shared" si="36"/>
        <v>107.26495726495726</v>
      </c>
      <c r="AG41" s="238"/>
      <c r="AH41" s="453"/>
      <c r="AI41" s="237"/>
      <c r="AJ41" s="237"/>
      <c r="AK41" s="237"/>
      <c r="AL41" s="835"/>
      <c r="AM41" s="237"/>
      <c r="AN41" s="148" t="str">
        <f t="shared" si="12"/>
        <v xml:space="preserve"> </v>
      </c>
      <c r="AO41" s="238"/>
      <c r="AP41" s="453"/>
      <c r="AQ41" s="237"/>
      <c r="AR41" s="237"/>
      <c r="AS41" s="236"/>
      <c r="AT41" s="789"/>
      <c r="AU41" s="237"/>
      <c r="AV41" s="506"/>
      <c r="AW41" s="689">
        <v>40.5</v>
      </c>
      <c r="AX41" s="453">
        <v>37.6</v>
      </c>
      <c r="AY41" s="237">
        <v>29.6</v>
      </c>
      <c r="AZ41" s="237">
        <f t="shared" si="15"/>
        <v>29.6</v>
      </c>
      <c r="BA41" s="237"/>
      <c r="BB41" s="237">
        <f t="shared" si="46"/>
        <v>-8</v>
      </c>
      <c r="BC41" s="237">
        <f t="shared" si="47"/>
        <v>78.723404255319153</v>
      </c>
      <c r="BD41" s="789">
        <v>43.3</v>
      </c>
      <c r="BE41" s="30">
        <f t="shared" si="33"/>
        <v>-13.699999999999996</v>
      </c>
      <c r="BF41" s="152">
        <f t="shared" si="34"/>
        <v>68.360277136258674</v>
      </c>
      <c r="BG41" s="2"/>
      <c r="BH41" s="867">
        <f t="shared" si="16"/>
        <v>31.9</v>
      </c>
      <c r="BI41" s="867">
        <f t="shared" si="17"/>
        <v>27.4</v>
      </c>
      <c r="BJ41" s="854">
        <v>27.4</v>
      </c>
      <c r="BK41" s="854"/>
      <c r="BL41" s="854"/>
      <c r="BM41" s="808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9" customFormat="1" ht="23.25" customHeight="1" x14ac:dyDescent="0.3">
      <c r="A42" s="628" t="s">
        <v>250</v>
      </c>
      <c r="B42" s="629">
        <v>1146</v>
      </c>
      <c r="C42" s="473">
        <f t="shared" si="39"/>
        <v>1002.8</v>
      </c>
      <c r="D42" s="473">
        <f t="shared" si="39"/>
        <v>973.1</v>
      </c>
      <c r="E42" s="38">
        <f t="shared" si="40"/>
        <v>979.8</v>
      </c>
      <c r="F42" s="38">
        <f t="shared" si="31"/>
        <v>979.8</v>
      </c>
      <c r="G42" s="38">
        <f t="shared" si="32"/>
        <v>0</v>
      </c>
      <c r="H42" s="38">
        <f t="shared" si="4"/>
        <v>6.6999999999999318</v>
      </c>
      <c r="I42" s="38">
        <f t="shared" si="5"/>
        <v>100.6885212208406</v>
      </c>
      <c r="J42" s="871">
        <f t="shared" si="22"/>
        <v>1029.3999999999999</v>
      </c>
      <c r="K42" s="31">
        <f t="shared" si="6"/>
        <v>-49.599999999999909</v>
      </c>
      <c r="L42" s="170">
        <f t="shared" si="7"/>
        <v>95.181659218962508</v>
      </c>
      <c r="M42" s="473">
        <f t="shared" si="18"/>
        <v>957.9</v>
      </c>
      <c r="N42" s="473">
        <f t="shared" si="18"/>
        <v>928.2</v>
      </c>
      <c r="O42" s="38">
        <f t="shared" si="19"/>
        <v>933.8</v>
      </c>
      <c r="P42" s="38">
        <f t="shared" si="8"/>
        <v>933.8</v>
      </c>
      <c r="Q42" s="38">
        <f t="shared" si="9"/>
        <v>0</v>
      </c>
      <c r="R42" s="38">
        <f t="shared" si="0"/>
        <v>5.5999999999999091</v>
      </c>
      <c r="S42" s="38">
        <f t="shared" si="1"/>
        <v>100.60331825037707</v>
      </c>
      <c r="T42" s="875">
        <f t="shared" si="41"/>
        <v>985.3</v>
      </c>
      <c r="U42" s="77">
        <f t="shared" si="29"/>
        <v>-51.5</v>
      </c>
      <c r="V42" s="760">
        <f t="shared" si="35"/>
        <v>94.773165533340091</v>
      </c>
      <c r="W42" s="911">
        <v>957.9</v>
      </c>
      <c r="X42" s="534">
        <v>928.2</v>
      </c>
      <c r="Y42" s="383">
        <v>933.8</v>
      </c>
      <c r="Z42" s="237">
        <f t="shared" si="10"/>
        <v>933.8</v>
      </c>
      <c r="AA42" s="237"/>
      <c r="AB42" s="38">
        <f t="shared" si="20"/>
        <v>5.5999999999999091</v>
      </c>
      <c r="AC42" s="38">
        <f t="shared" si="11"/>
        <v>100.60331825037707</v>
      </c>
      <c r="AD42" s="959">
        <v>985.3</v>
      </c>
      <c r="AE42" s="30">
        <f t="shared" si="43"/>
        <v>-51.5</v>
      </c>
      <c r="AF42" s="157">
        <f t="shared" si="36"/>
        <v>94.773165533340091</v>
      </c>
      <c r="AG42" s="238"/>
      <c r="AH42" s="453"/>
      <c r="AI42" s="237"/>
      <c r="AJ42" s="237"/>
      <c r="AK42" s="237"/>
      <c r="AL42" s="835"/>
      <c r="AM42" s="237"/>
      <c r="AN42" s="148" t="str">
        <f t="shared" si="12"/>
        <v xml:space="preserve"> </v>
      </c>
      <c r="AO42" s="238"/>
      <c r="AP42" s="453"/>
      <c r="AQ42" s="237"/>
      <c r="AR42" s="237"/>
      <c r="AS42" s="236"/>
      <c r="AT42" s="789"/>
      <c r="AU42" s="237"/>
      <c r="AV42" s="506"/>
      <c r="AW42" s="689">
        <v>44.9</v>
      </c>
      <c r="AX42" s="453">
        <v>44.9</v>
      </c>
      <c r="AY42" s="237">
        <v>46</v>
      </c>
      <c r="AZ42" s="237">
        <f t="shared" si="15"/>
        <v>46</v>
      </c>
      <c r="BA42" s="237"/>
      <c r="BB42" s="237">
        <f t="shared" si="46"/>
        <v>1.1000000000000014</v>
      </c>
      <c r="BC42" s="237">
        <f t="shared" si="47"/>
        <v>102.44988864142539</v>
      </c>
      <c r="BD42" s="789">
        <v>44.1</v>
      </c>
      <c r="BE42" s="30">
        <f t="shared" si="33"/>
        <v>1.8999999999999986</v>
      </c>
      <c r="BF42" s="152">
        <f t="shared" si="34"/>
        <v>104.30839002267574</v>
      </c>
      <c r="BG42" s="2"/>
      <c r="BH42" s="867">
        <f t="shared" si="16"/>
        <v>40.1</v>
      </c>
      <c r="BI42" s="867">
        <f t="shared" si="17"/>
        <v>22.8</v>
      </c>
      <c r="BJ42" s="854">
        <v>22.8</v>
      </c>
      <c r="BK42" s="854"/>
      <c r="BL42" s="854"/>
      <c r="BM42" s="854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3">
      <c r="A43" s="623" t="s">
        <v>38</v>
      </c>
      <c r="B43" s="614" t="s">
        <v>274</v>
      </c>
      <c r="C43" s="372">
        <f t="shared" si="39"/>
        <v>2020.8000000000002</v>
      </c>
      <c r="D43" s="372">
        <f t="shared" si="39"/>
        <v>1676</v>
      </c>
      <c r="E43" s="30">
        <f t="shared" si="40"/>
        <v>1738.9</v>
      </c>
      <c r="F43" s="30">
        <f t="shared" si="31"/>
        <v>1738.9</v>
      </c>
      <c r="G43" s="30">
        <f t="shared" si="32"/>
        <v>0</v>
      </c>
      <c r="H43" s="30">
        <f t="shared" si="4"/>
        <v>62.900000000000091</v>
      </c>
      <c r="I43" s="30">
        <f t="shared" si="5"/>
        <v>103.75298329355608</v>
      </c>
      <c r="J43" s="871">
        <f t="shared" si="22"/>
        <v>1798.4</v>
      </c>
      <c r="K43" s="31">
        <f t="shared" si="6"/>
        <v>-59.5</v>
      </c>
      <c r="L43" s="170">
        <f t="shared" si="7"/>
        <v>96.691503558718864</v>
      </c>
      <c r="M43" s="372">
        <f t="shared" si="18"/>
        <v>2020.8000000000002</v>
      </c>
      <c r="N43" s="372">
        <f t="shared" si="18"/>
        <v>1676</v>
      </c>
      <c r="O43" s="30">
        <f t="shared" si="19"/>
        <v>1738.9</v>
      </c>
      <c r="P43" s="30">
        <f t="shared" si="8"/>
        <v>1738.9</v>
      </c>
      <c r="Q43" s="30">
        <f t="shared" si="9"/>
        <v>0</v>
      </c>
      <c r="R43" s="30">
        <f t="shared" si="0"/>
        <v>62.900000000000091</v>
      </c>
      <c r="S43" s="30">
        <f t="shared" si="1"/>
        <v>103.75298329355608</v>
      </c>
      <c r="T43" s="871">
        <f t="shared" ref="T43:T73" si="48">AD43+AL43+AT43</f>
        <v>1798.4</v>
      </c>
      <c r="U43" s="77">
        <f t="shared" si="29"/>
        <v>-59.5</v>
      </c>
      <c r="V43" s="729">
        <f t="shared" ref="V43:V73" si="49">IF(T43&lt;&gt;0,IF(O43/T43*100&lt;0,"&lt;0",IF(O43/T43*100&gt;200,"&gt;200",O43/T43*100))," ")</f>
        <v>96.691503558718864</v>
      </c>
      <c r="W43" s="907">
        <f>W45+W46</f>
        <v>2020.8000000000002</v>
      </c>
      <c r="X43" s="752">
        <f>X45+X46</f>
        <v>1676</v>
      </c>
      <c r="Y43" s="381">
        <f>Y45+Y46</f>
        <v>1738.9</v>
      </c>
      <c r="Z43" s="30">
        <f t="shared" si="10"/>
        <v>1738.9</v>
      </c>
      <c r="AA43" s="30">
        <f>AA45+AA46</f>
        <v>0</v>
      </c>
      <c r="AB43" s="30">
        <f t="shared" si="20"/>
        <v>62.900000000000091</v>
      </c>
      <c r="AC43" s="30">
        <f t="shared" si="11"/>
        <v>103.75298329355608</v>
      </c>
      <c r="AD43" s="956">
        <f>AD45+AD46</f>
        <v>1798.4</v>
      </c>
      <c r="AE43" s="30">
        <f t="shared" si="43"/>
        <v>-59.5</v>
      </c>
      <c r="AF43" s="152">
        <f>IF(AD43&lt;&gt;0,IF(Y43/AD43*100&lt;0,"&lt;0",IF(Y43/AD43*100&gt;200,"&gt;200",Y43/AD43*100))," ")</f>
        <v>96.691503558718864</v>
      </c>
      <c r="AG43" s="151"/>
      <c r="AH43" s="372"/>
      <c r="AI43" s="30"/>
      <c r="AJ43" s="30">
        <f t="shared" si="44"/>
        <v>0</v>
      </c>
      <c r="AK43" s="30" t="str">
        <f>IF(AH43&lt;&gt;0,IF(AI43/AH43*100&lt;0,"&lt;0",IF(AI43/AH43*100&gt;200,"&gt;200",AI43/AH43*100))," ")</f>
        <v xml:space="preserve"> </v>
      </c>
      <c r="AL43" s="831"/>
      <c r="AM43" s="30">
        <f>AI43-AL43</f>
        <v>0</v>
      </c>
      <c r="AN43" s="148" t="str">
        <f t="shared" si="12"/>
        <v xml:space="preserve"> </v>
      </c>
      <c r="AO43" s="151"/>
      <c r="AP43" s="372"/>
      <c r="AQ43" s="30"/>
      <c r="AR43" s="30">
        <f t="shared" si="45"/>
        <v>0</v>
      </c>
      <c r="AS43" s="31" t="str">
        <f t="shared" si="13"/>
        <v xml:space="preserve"> </v>
      </c>
      <c r="AT43" s="786"/>
      <c r="AU43" s="30">
        <f>AQ43-AT43</f>
        <v>0</v>
      </c>
      <c r="AV43" s="502" t="str">
        <f t="shared" si="14"/>
        <v xml:space="preserve"> </v>
      </c>
      <c r="AW43" s="563"/>
      <c r="AX43" s="372"/>
      <c r="AY43" s="30"/>
      <c r="AZ43" s="30">
        <f t="shared" si="15"/>
        <v>0</v>
      </c>
      <c r="BA43" s="30"/>
      <c r="BB43" s="36">
        <f t="shared" si="46"/>
        <v>0</v>
      </c>
      <c r="BC43" s="36" t="str">
        <f t="shared" si="47"/>
        <v xml:space="preserve"> </v>
      </c>
      <c r="BD43" s="786"/>
      <c r="BE43" s="30">
        <f t="shared" ref="BE43:BE70" si="50">AY43-BD43</f>
        <v>0</v>
      </c>
      <c r="BF43" s="152" t="str">
        <f t="shared" si="34"/>
        <v xml:space="preserve"> </v>
      </c>
      <c r="BH43" s="867">
        <f t="shared" si="16"/>
        <v>67.699999999999989</v>
      </c>
      <c r="BI43" s="867">
        <f t="shared" si="17"/>
        <v>67.699999999999989</v>
      </c>
      <c r="BJ43" s="808">
        <v>67.699999999999989</v>
      </c>
      <c r="BK43" s="854"/>
      <c r="BL43" s="854"/>
      <c r="BM43" s="854"/>
    </row>
    <row r="44" spans="1:77" ht="21.75" customHeight="1" x14ac:dyDescent="0.3">
      <c r="A44" s="630" t="s">
        <v>4</v>
      </c>
      <c r="B44" s="614"/>
      <c r="C44" s="600"/>
      <c r="D44" s="372"/>
      <c r="E44" s="30"/>
      <c r="F44" s="30">
        <f t="shared" si="31"/>
        <v>0</v>
      </c>
      <c r="G44" s="30">
        <f t="shared" si="32"/>
        <v>0</v>
      </c>
      <c r="H44" s="30">
        <f t="shared" si="4"/>
        <v>0</v>
      </c>
      <c r="I44" s="30" t="str">
        <f t="shared" si="5"/>
        <v xml:space="preserve"> </v>
      </c>
      <c r="J44" s="871">
        <f t="shared" si="22"/>
        <v>0</v>
      </c>
      <c r="K44" s="31">
        <f t="shared" si="6"/>
        <v>0</v>
      </c>
      <c r="L44" s="170" t="str">
        <f t="shared" si="7"/>
        <v xml:space="preserve"> </v>
      </c>
      <c r="M44" s="563"/>
      <c r="N44" s="372"/>
      <c r="O44" s="30"/>
      <c r="P44" s="30"/>
      <c r="Q44" s="30"/>
      <c r="R44" s="30"/>
      <c r="S44" s="30"/>
      <c r="T44" s="871"/>
      <c r="U44" s="77">
        <f t="shared" si="29"/>
        <v>0</v>
      </c>
      <c r="V44" s="729" t="str">
        <f t="shared" si="49"/>
        <v xml:space="preserve"> </v>
      </c>
      <c r="W44" s="907"/>
      <c r="X44" s="413"/>
      <c r="Y44" s="381"/>
      <c r="Z44" s="30"/>
      <c r="AA44" s="30"/>
      <c r="AB44" s="30"/>
      <c r="AC44" s="30"/>
      <c r="AD44" s="956"/>
      <c r="AE44" s="30">
        <f t="shared" si="43"/>
        <v>0</v>
      </c>
      <c r="AF44" s="152" t="str">
        <f t="shared" ref="AF44:AF53" si="51">IF(AD44&lt;&gt;0,IF(Y44/AD44*100&lt;0,"&lt;0",IF(Y44/AD44*100&gt;200,"&gt;200",Y44/AD44*100))," ")</f>
        <v xml:space="preserve"> </v>
      </c>
      <c r="AG44" s="151"/>
      <c r="AH44" s="372"/>
      <c r="AI44" s="30"/>
      <c r="AJ44" s="30"/>
      <c r="AK44" s="30"/>
      <c r="AL44" s="831"/>
      <c r="AM44" s="30"/>
      <c r="AN44" s="148" t="str">
        <f t="shared" si="12"/>
        <v xml:space="preserve"> </v>
      </c>
      <c r="AO44" s="151"/>
      <c r="AP44" s="372"/>
      <c r="AQ44" s="30"/>
      <c r="AR44" s="30"/>
      <c r="AS44" s="31"/>
      <c r="AT44" s="786"/>
      <c r="AU44" s="30"/>
      <c r="AV44" s="502"/>
      <c r="AW44" s="563"/>
      <c r="AX44" s="372"/>
      <c r="AY44" s="30"/>
      <c r="AZ44" s="30"/>
      <c r="BA44" s="30"/>
      <c r="BB44" s="36"/>
      <c r="BC44" s="36"/>
      <c r="BD44" s="786"/>
      <c r="BE44" s="30"/>
      <c r="BF44" s="152" t="str">
        <f t="shared" si="34"/>
        <v xml:space="preserve"> </v>
      </c>
      <c r="BH44" s="867">
        <f t="shared" si="16"/>
        <v>0</v>
      </c>
      <c r="BI44" s="867">
        <f t="shared" si="17"/>
        <v>0</v>
      </c>
      <c r="BJ44" s="854"/>
      <c r="BK44" s="854"/>
      <c r="BL44" s="854"/>
      <c r="BM44" s="854"/>
    </row>
    <row r="45" spans="1:77" ht="24.75" customHeight="1" x14ac:dyDescent="0.3">
      <c r="A45" s="631" t="s">
        <v>251</v>
      </c>
      <c r="B45" s="619">
        <v>1151</v>
      </c>
      <c r="C45" s="372">
        <f t="shared" ref="C45:D52" si="52">M45+AW45</f>
        <v>1336.4</v>
      </c>
      <c r="D45" s="372">
        <f t="shared" si="52"/>
        <v>1145</v>
      </c>
      <c r="E45" s="30">
        <f t="shared" ref="E45:E52" si="53">O45+AY45</f>
        <v>1191.4000000000001</v>
      </c>
      <c r="F45" s="30">
        <f t="shared" si="31"/>
        <v>1191.4000000000001</v>
      </c>
      <c r="G45" s="30">
        <f t="shared" si="32"/>
        <v>0</v>
      </c>
      <c r="H45" s="30">
        <f t="shared" si="4"/>
        <v>46.400000000000091</v>
      </c>
      <c r="I45" s="30">
        <f t="shared" si="5"/>
        <v>104.0524017467249</v>
      </c>
      <c r="J45" s="871">
        <f t="shared" si="22"/>
        <v>1197.2</v>
      </c>
      <c r="K45" s="31">
        <f t="shared" si="6"/>
        <v>-5.7999999999999545</v>
      </c>
      <c r="L45" s="170">
        <f t="shared" si="7"/>
        <v>99.515536251252925</v>
      </c>
      <c r="M45" s="372">
        <f t="shared" si="18"/>
        <v>1336.4</v>
      </c>
      <c r="N45" s="372">
        <f t="shared" si="18"/>
        <v>1145</v>
      </c>
      <c r="O45" s="30">
        <f t="shared" si="19"/>
        <v>1191.4000000000001</v>
      </c>
      <c r="P45" s="30">
        <f t="shared" si="8"/>
        <v>1191.4000000000001</v>
      </c>
      <c r="Q45" s="30">
        <f t="shared" si="9"/>
        <v>0</v>
      </c>
      <c r="R45" s="30">
        <f t="shared" si="0"/>
        <v>46.400000000000091</v>
      </c>
      <c r="S45" s="30">
        <f t="shared" si="1"/>
        <v>104.0524017467249</v>
      </c>
      <c r="T45" s="871">
        <f t="shared" si="48"/>
        <v>1197.2</v>
      </c>
      <c r="U45" s="77">
        <f t="shared" si="29"/>
        <v>-5.7999999999999545</v>
      </c>
      <c r="V45" s="729">
        <f t="shared" si="49"/>
        <v>99.515536251252925</v>
      </c>
      <c r="W45" s="907">
        <v>1336.4</v>
      </c>
      <c r="X45" s="413">
        <v>1145</v>
      </c>
      <c r="Y45" s="381">
        <v>1191.4000000000001</v>
      </c>
      <c r="Z45" s="30">
        <f t="shared" si="10"/>
        <v>1191.4000000000001</v>
      </c>
      <c r="AA45" s="30"/>
      <c r="AB45" s="30">
        <f t="shared" si="20"/>
        <v>46.400000000000091</v>
      </c>
      <c r="AC45" s="30">
        <f t="shared" si="11"/>
        <v>104.0524017467249</v>
      </c>
      <c r="AD45" s="956">
        <v>1197.2</v>
      </c>
      <c r="AE45" s="30">
        <f t="shared" si="43"/>
        <v>-5.7999999999999545</v>
      </c>
      <c r="AF45" s="152">
        <f t="shared" si="51"/>
        <v>99.515536251252925</v>
      </c>
      <c r="AG45" s="151"/>
      <c r="AH45" s="372"/>
      <c r="AI45" s="30"/>
      <c r="AJ45" s="30"/>
      <c r="AK45" s="30"/>
      <c r="AL45" s="831"/>
      <c r="AM45" s="30"/>
      <c r="AN45" s="148" t="str">
        <f t="shared" si="12"/>
        <v xml:space="preserve"> </v>
      </c>
      <c r="AO45" s="151"/>
      <c r="AP45" s="372"/>
      <c r="AQ45" s="30"/>
      <c r="AR45" s="30"/>
      <c r="AS45" s="31"/>
      <c r="AT45" s="786"/>
      <c r="AU45" s="30"/>
      <c r="AV45" s="502"/>
      <c r="AW45" s="563"/>
      <c r="AX45" s="372"/>
      <c r="AY45" s="30"/>
      <c r="AZ45" s="30">
        <f t="shared" si="15"/>
        <v>0</v>
      </c>
      <c r="BA45" s="30"/>
      <c r="BB45" s="36">
        <f t="shared" si="46"/>
        <v>0</v>
      </c>
      <c r="BC45" s="36" t="str">
        <f t="shared" si="47"/>
        <v xml:space="preserve"> </v>
      </c>
      <c r="BD45" s="786"/>
      <c r="BE45" s="30"/>
      <c r="BF45" s="152" t="str">
        <f t="shared" si="34"/>
        <v xml:space="preserve"> </v>
      </c>
      <c r="BH45" s="867">
        <f t="shared" si="16"/>
        <v>48.8</v>
      </c>
      <c r="BI45" s="867">
        <f t="shared" si="17"/>
        <v>48.8</v>
      </c>
      <c r="BJ45" s="854">
        <v>48.8</v>
      </c>
      <c r="BK45" s="854"/>
      <c r="BL45" s="854"/>
      <c r="BM45" s="854"/>
    </row>
    <row r="46" spans="1:77" ht="31.5" customHeight="1" x14ac:dyDescent="0.3">
      <c r="A46" s="631" t="s">
        <v>252</v>
      </c>
      <c r="B46" s="619">
        <v>1156</v>
      </c>
      <c r="C46" s="372">
        <f t="shared" si="52"/>
        <v>684.4</v>
      </c>
      <c r="D46" s="372">
        <f t="shared" si="52"/>
        <v>531</v>
      </c>
      <c r="E46" s="30">
        <f t="shared" si="53"/>
        <v>547.5</v>
      </c>
      <c r="F46" s="30">
        <f t="shared" si="31"/>
        <v>547.5</v>
      </c>
      <c r="G46" s="30">
        <f t="shared" si="32"/>
        <v>0</v>
      </c>
      <c r="H46" s="30">
        <f t="shared" si="4"/>
        <v>16.5</v>
      </c>
      <c r="I46" s="30">
        <f t="shared" si="5"/>
        <v>103.10734463276836</v>
      </c>
      <c r="J46" s="871">
        <f t="shared" si="22"/>
        <v>601.20000000000005</v>
      </c>
      <c r="K46" s="31">
        <f t="shared" si="6"/>
        <v>-53.700000000000045</v>
      </c>
      <c r="L46" s="170">
        <f t="shared" si="7"/>
        <v>91.067864271457083</v>
      </c>
      <c r="M46" s="372">
        <f t="shared" si="18"/>
        <v>684.4</v>
      </c>
      <c r="N46" s="372">
        <f t="shared" si="18"/>
        <v>531</v>
      </c>
      <c r="O46" s="30">
        <f t="shared" si="19"/>
        <v>547.5</v>
      </c>
      <c r="P46" s="30">
        <f t="shared" si="8"/>
        <v>547.5</v>
      </c>
      <c r="Q46" s="30">
        <f t="shared" si="9"/>
        <v>0</v>
      </c>
      <c r="R46" s="30">
        <f t="shared" si="0"/>
        <v>16.5</v>
      </c>
      <c r="S46" s="30">
        <f t="shared" si="1"/>
        <v>103.10734463276836</v>
      </c>
      <c r="T46" s="871">
        <f t="shared" si="48"/>
        <v>601.20000000000005</v>
      </c>
      <c r="U46" s="77">
        <f t="shared" si="29"/>
        <v>-53.700000000000045</v>
      </c>
      <c r="V46" s="729">
        <f t="shared" si="49"/>
        <v>91.067864271457083</v>
      </c>
      <c r="W46" s="907">
        <v>684.4</v>
      </c>
      <c r="X46" s="413">
        <v>531</v>
      </c>
      <c r="Y46" s="381">
        <v>547.5</v>
      </c>
      <c r="Z46" s="30">
        <f t="shared" si="10"/>
        <v>547.5</v>
      </c>
      <c r="AA46" s="30"/>
      <c r="AB46" s="30">
        <f t="shared" si="20"/>
        <v>16.5</v>
      </c>
      <c r="AC46" s="30">
        <f t="shared" si="11"/>
        <v>103.10734463276836</v>
      </c>
      <c r="AD46" s="956">
        <v>601.20000000000005</v>
      </c>
      <c r="AE46" s="30">
        <f t="shared" si="43"/>
        <v>-53.700000000000045</v>
      </c>
      <c r="AF46" s="152">
        <f t="shared" si="51"/>
        <v>91.067864271457083</v>
      </c>
      <c r="AG46" s="151"/>
      <c r="AH46" s="372"/>
      <c r="AI46" s="30"/>
      <c r="AJ46" s="30"/>
      <c r="AK46" s="30"/>
      <c r="AL46" s="831"/>
      <c r="AM46" s="30"/>
      <c r="AN46" s="148" t="str">
        <f t="shared" si="12"/>
        <v xml:space="preserve"> </v>
      </c>
      <c r="AO46" s="151"/>
      <c r="AP46" s="372"/>
      <c r="AQ46" s="30"/>
      <c r="AR46" s="30"/>
      <c r="AS46" s="31"/>
      <c r="AT46" s="786"/>
      <c r="AU46" s="30"/>
      <c r="AV46" s="502"/>
      <c r="AW46" s="563"/>
      <c r="AX46" s="372"/>
      <c r="AY46" s="30"/>
      <c r="AZ46" s="30">
        <f t="shared" si="15"/>
        <v>0</v>
      </c>
      <c r="BA46" s="30"/>
      <c r="BB46" s="36">
        <f t="shared" si="46"/>
        <v>0</v>
      </c>
      <c r="BC46" s="36" t="str">
        <f t="shared" si="47"/>
        <v xml:space="preserve"> </v>
      </c>
      <c r="BD46" s="786"/>
      <c r="BE46" s="30"/>
      <c r="BF46" s="152" t="str">
        <f t="shared" si="34"/>
        <v xml:space="preserve"> </v>
      </c>
      <c r="BH46" s="867">
        <f t="shared" si="16"/>
        <v>18.899999999999999</v>
      </c>
      <c r="BI46" s="867">
        <f t="shared" si="17"/>
        <v>18.899999999999999</v>
      </c>
      <c r="BJ46" s="808">
        <v>18.899999999999999</v>
      </c>
      <c r="BK46" s="854"/>
      <c r="BL46" s="854"/>
      <c r="BM46" s="854"/>
    </row>
    <row r="47" spans="1:77" s="357" customFormat="1" ht="26.25" customHeight="1" x14ac:dyDescent="0.3">
      <c r="A47" s="632" t="s">
        <v>57</v>
      </c>
      <c r="B47" s="633">
        <v>12</v>
      </c>
      <c r="C47" s="474">
        <f t="shared" si="52"/>
        <v>20109.3</v>
      </c>
      <c r="D47" s="474">
        <f t="shared" si="52"/>
        <v>18922.400000000001</v>
      </c>
      <c r="E47" s="356">
        <f t="shared" si="53"/>
        <v>19234.900000000001</v>
      </c>
      <c r="F47" s="356">
        <f t="shared" si="31"/>
        <v>19234.900000000001</v>
      </c>
      <c r="G47" s="356">
        <f t="shared" si="32"/>
        <v>0</v>
      </c>
      <c r="H47" s="356">
        <f t="shared" si="4"/>
        <v>312.5</v>
      </c>
      <c r="I47" s="356">
        <f t="shared" si="5"/>
        <v>101.65148184162685</v>
      </c>
      <c r="J47" s="870">
        <f t="shared" si="22"/>
        <v>18403.900000000001</v>
      </c>
      <c r="K47" s="43">
        <f t="shared" si="6"/>
        <v>831</v>
      </c>
      <c r="L47" s="215">
        <f t="shared" si="7"/>
        <v>104.51534729051994</v>
      </c>
      <c r="M47" s="474">
        <f t="shared" si="18"/>
        <v>20109.3</v>
      </c>
      <c r="N47" s="474">
        <f t="shared" si="18"/>
        <v>18922.400000000001</v>
      </c>
      <c r="O47" s="356">
        <f t="shared" si="19"/>
        <v>19234.900000000001</v>
      </c>
      <c r="P47" s="356">
        <f t="shared" si="8"/>
        <v>19234.900000000001</v>
      </c>
      <c r="Q47" s="356">
        <f t="shared" si="9"/>
        <v>0</v>
      </c>
      <c r="R47" s="356">
        <f t="shared" si="0"/>
        <v>312.5</v>
      </c>
      <c r="S47" s="356">
        <f t="shared" si="1"/>
        <v>101.65148184162685</v>
      </c>
      <c r="T47" s="870">
        <f t="shared" si="48"/>
        <v>18403.900000000001</v>
      </c>
      <c r="U47" s="83">
        <f t="shared" si="29"/>
        <v>831</v>
      </c>
      <c r="V47" s="763">
        <f t="shared" si="49"/>
        <v>104.51534729051994</v>
      </c>
      <c r="W47" s="912">
        <f>W48+W49</f>
        <v>0</v>
      </c>
      <c r="X47" s="545">
        <f>X48+X49</f>
        <v>0</v>
      </c>
      <c r="Y47" s="385">
        <f>Y48+Y49</f>
        <v>0</v>
      </c>
      <c r="Z47" s="356">
        <f t="shared" si="10"/>
        <v>0</v>
      </c>
      <c r="AA47" s="356">
        <f>AA48+AA49</f>
        <v>0</v>
      </c>
      <c r="AB47" s="356">
        <f t="shared" si="20"/>
        <v>0</v>
      </c>
      <c r="AC47" s="356" t="str">
        <f t="shared" si="11"/>
        <v xml:space="preserve"> </v>
      </c>
      <c r="AD47" s="955">
        <f>AD48+AD49</f>
        <v>0</v>
      </c>
      <c r="AE47" s="30">
        <f t="shared" si="43"/>
        <v>0</v>
      </c>
      <c r="AF47" s="152" t="str">
        <f t="shared" si="51"/>
        <v xml:space="preserve"> </v>
      </c>
      <c r="AG47" s="474">
        <f>AG48+AG49</f>
        <v>14779.3</v>
      </c>
      <c r="AH47" s="474">
        <f>AH48+AH49</f>
        <v>14023.8</v>
      </c>
      <c r="AI47" s="356">
        <f>AI48+AI49</f>
        <v>14295.4</v>
      </c>
      <c r="AJ47" s="356">
        <f t="shared" si="44"/>
        <v>271.60000000000036</v>
      </c>
      <c r="AK47" s="127">
        <f t="shared" ref="AK47:AK53" si="54">IF(AH47&lt;&gt;0,IF(AI47/AH47*100&lt;0,"&lt;0",IF(AI47/AH47*100&gt;200,"&gt;200",AI47/AH47*100))," ")</f>
        <v>101.93670759708495</v>
      </c>
      <c r="AL47" s="830">
        <f>AL48+AL49</f>
        <v>13635.7</v>
      </c>
      <c r="AM47" s="127">
        <f t="shared" ref="AM47:AM53" si="55">AI47-AL47</f>
        <v>659.69999999999891</v>
      </c>
      <c r="AN47" s="777">
        <f t="shared" si="12"/>
        <v>104.8380354510586</v>
      </c>
      <c r="AO47" s="474">
        <f>AO48+AO49</f>
        <v>5330</v>
      </c>
      <c r="AP47" s="474">
        <f>AP48+AP49</f>
        <v>4898.6000000000004</v>
      </c>
      <c r="AQ47" s="356">
        <f>AQ48+AQ49</f>
        <v>4939.5</v>
      </c>
      <c r="AR47" s="356">
        <f t="shared" si="45"/>
        <v>40.899999999999636</v>
      </c>
      <c r="AS47" s="43">
        <f t="shared" si="13"/>
        <v>100.83493242967378</v>
      </c>
      <c r="AT47" s="785">
        <f>AT48+AT49</f>
        <v>4768.2</v>
      </c>
      <c r="AU47" s="356">
        <f t="shared" ref="AU47:AU56" si="56">AQ47-AT47</f>
        <v>171.30000000000018</v>
      </c>
      <c r="AV47" s="507">
        <f t="shared" si="14"/>
        <v>103.59255064804329</v>
      </c>
      <c r="AW47" s="568"/>
      <c r="AX47" s="474">
        <f>AX48+AX49</f>
        <v>0</v>
      </c>
      <c r="AY47" s="356">
        <f>AY48+AY49</f>
        <v>0</v>
      </c>
      <c r="AZ47" s="356">
        <f t="shared" si="15"/>
        <v>0</v>
      </c>
      <c r="BA47" s="356">
        <f>BA48+BA49</f>
        <v>0</v>
      </c>
      <c r="BB47" s="356">
        <f>AY47-AX47</f>
        <v>0</v>
      </c>
      <c r="BC47" s="127" t="str">
        <f t="shared" ref="BC47:BC123" si="57">IF(AX47&lt;&gt;0,IF(AY47/AX47*100&lt;0,"&lt;0",IF(AY47/AX47*100&gt;200,"&gt;200",AY47/AX47*100))," ")</f>
        <v xml:space="preserve"> </v>
      </c>
      <c r="BD47" s="785">
        <f>BD48+BD49</f>
        <v>0</v>
      </c>
      <c r="BE47" s="356">
        <f t="shared" si="50"/>
        <v>0</v>
      </c>
      <c r="BF47" s="152" t="str">
        <f t="shared" si="34"/>
        <v xml:space="preserve"> </v>
      </c>
      <c r="BG47" s="2"/>
      <c r="BH47" s="867">
        <f t="shared" si="16"/>
        <v>798.2</v>
      </c>
      <c r="BI47" s="867">
        <f t="shared" si="17"/>
        <v>798.2</v>
      </c>
      <c r="BJ47" s="854">
        <v>0</v>
      </c>
      <c r="BK47" s="808">
        <v>600.4</v>
      </c>
      <c r="BL47" s="854">
        <v>197.8</v>
      </c>
      <c r="BM47" s="854">
        <v>0</v>
      </c>
    </row>
    <row r="48" spans="1:77" ht="22.5" customHeight="1" x14ac:dyDescent="0.3">
      <c r="A48" s="627" t="s">
        <v>12</v>
      </c>
      <c r="B48" s="614">
        <v>121</v>
      </c>
      <c r="C48" s="372">
        <f t="shared" si="52"/>
        <v>14779.3</v>
      </c>
      <c r="D48" s="372">
        <f t="shared" si="52"/>
        <v>14023.8</v>
      </c>
      <c r="E48" s="30">
        <f t="shared" si="53"/>
        <v>14295.4</v>
      </c>
      <c r="F48" s="30">
        <f t="shared" si="31"/>
        <v>14295.4</v>
      </c>
      <c r="G48" s="30">
        <f t="shared" si="32"/>
        <v>0</v>
      </c>
      <c r="H48" s="30">
        <f t="shared" si="4"/>
        <v>271.60000000000036</v>
      </c>
      <c r="I48" s="30">
        <f t="shared" si="5"/>
        <v>101.93670759708495</v>
      </c>
      <c r="J48" s="876">
        <f t="shared" si="22"/>
        <v>13635.7</v>
      </c>
      <c r="K48" s="41">
        <f t="shared" si="6"/>
        <v>659.69999999999891</v>
      </c>
      <c r="L48" s="214">
        <f t="shared" si="7"/>
        <v>104.8380354510586</v>
      </c>
      <c r="M48" s="372">
        <f t="shared" si="18"/>
        <v>14779.3</v>
      </c>
      <c r="N48" s="372">
        <f t="shared" si="18"/>
        <v>14023.8</v>
      </c>
      <c r="O48" s="30">
        <f t="shared" si="19"/>
        <v>14295.4</v>
      </c>
      <c r="P48" s="30">
        <f t="shared" si="8"/>
        <v>14295.4</v>
      </c>
      <c r="Q48" s="30">
        <f t="shared" si="9"/>
        <v>0</v>
      </c>
      <c r="R48" s="30">
        <f t="shared" si="0"/>
        <v>271.60000000000036</v>
      </c>
      <c r="S48" s="30">
        <f t="shared" si="1"/>
        <v>101.93670759708495</v>
      </c>
      <c r="T48" s="876">
        <f t="shared" si="48"/>
        <v>13635.7</v>
      </c>
      <c r="U48" s="82">
        <f t="shared" si="29"/>
        <v>659.69999999999891</v>
      </c>
      <c r="V48" s="762">
        <f t="shared" si="49"/>
        <v>104.8380354510586</v>
      </c>
      <c r="W48" s="907"/>
      <c r="X48" s="413"/>
      <c r="Y48" s="381"/>
      <c r="Z48" s="30">
        <f t="shared" si="10"/>
        <v>0</v>
      </c>
      <c r="AA48" s="30"/>
      <c r="AB48" s="30">
        <f t="shared" si="20"/>
        <v>0</v>
      </c>
      <c r="AC48" s="30" t="str">
        <f t="shared" si="11"/>
        <v xml:space="preserve"> </v>
      </c>
      <c r="AD48" s="956"/>
      <c r="AE48" s="30">
        <f t="shared" si="43"/>
        <v>0</v>
      </c>
      <c r="AF48" s="152" t="str">
        <f t="shared" si="51"/>
        <v xml:space="preserve"> </v>
      </c>
      <c r="AG48" s="593">
        <v>14779.3</v>
      </c>
      <c r="AH48" s="553">
        <v>14023.8</v>
      </c>
      <c r="AI48" s="44">
        <v>14295.4</v>
      </c>
      <c r="AJ48" s="30">
        <f t="shared" si="44"/>
        <v>271.60000000000036</v>
      </c>
      <c r="AK48" s="30">
        <f t="shared" si="54"/>
        <v>101.93670759708495</v>
      </c>
      <c r="AL48" s="836">
        <v>13635.7</v>
      </c>
      <c r="AM48" s="30">
        <f t="shared" si="55"/>
        <v>659.69999999999891</v>
      </c>
      <c r="AN48" s="777">
        <f t="shared" si="12"/>
        <v>104.8380354510586</v>
      </c>
      <c r="AO48" s="151"/>
      <c r="AP48" s="372"/>
      <c r="AQ48" s="30"/>
      <c r="AR48" s="30">
        <f t="shared" si="45"/>
        <v>0</v>
      </c>
      <c r="AS48" s="41" t="str">
        <f t="shared" si="13"/>
        <v xml:space="preserve"> </v>
      </c>
      <c r="AT48" s="786"/>
      <c r="AU48" s="30">
        <f t="shared" si="56"/>
        <v>0</v>
      </c>
      <c r="AV48" s="505" t="str">
        <f t="shared" si="14"/>
        <v xml:space="preserve"> </v>
      </c>
      <c r="AW48" s="567"/>
      <c r="AX48" s="372"/>
      <c r="AY48" s="30"/>
      <c r="AZ48" s="30">
        <f t="shared" si="15"/>
        <v>0</v>
      </c>
      <c r="BA48" s="30"/>
      <c r="BB48" s="30">
        <f>AY48-AX48</f>
        <v>0</v>
      </c>
      <c r="BC48" s="36" t="str">
        <f t="shared" si="57"/>
        <v xml:space="preserve"> </v>
      </c>
      <c r="BD48" s="786"/>
      <c r="BE48" s="30">
        <f t="shared" si="50"/>
        <v>0</v>
      </c>
      <c r="BF48" s="152" t="str">
        <f t="shared" si="34"/>
        <v xml:space="preserve"> </v>
      </c>
      <c r="BH48" s="867">
        <f t="shared" si="16"/>
        <v>600.4</v>
      </c>
      <c r="BI48" s="867">
        <f t="shared" si="17"/>
        <v>600.4</v>
      </c>
      <c r="BJ48" s="856"/>
      <c r="BK48" s="810">
        <v>600.4</v>
      </c>
      <c r="BL48" s="856"/>
      <c r="BM48" s="854"/>
    </row>
    <row r="49" spans="1:65" ht="30" customHeight="1" x14ac:dyDescent="0.3">
      <c r="A49" s="627" t="s">
        <v>13</v>
      </c>
      <c r="B49" s="614">
        <v>122</v>
      </c>
      <c r="C49" s="372">
        <f t="shared" si="52"/>
        <v>5330</v>
      </c>
      <c r="D49" s="372">
        <f t="shared" si="52"/>
        <v>4898.6000000000004</v>
      </c>
      <c r="E49" s="30">
        <f t="shared" si="53"/>
        <v>4939.5</v>
      </c>
      <c r="F49" s="30">
        <f t="shared" si="31"/>
        <v>4939.5</v>
      </c>
      <c r="G49" s="30">
        <f t="shared" si="32"/>
        <v>0</v>
      </c>
      <c r="H49" s="30">
        <f t="shared" si="4"/>
        <v>40.899999999999636</v>
      </c>
      <c r="I49" s="30">
        <f t="shared" si="5"/>
        <v>100.83493242967378</v>
      </c>
      <c r="J49" s="876">
        <f t="shared" si="22"/>
        <v>4768.2</v>
      </c>
      <c r="K49" s="41">
        <f t="shared" si="6"/>
        <v>171.30000000000018</v>
      </c>
      <c r="L49" s="214">
        <f t="shared" si="7"/>
        <v>103.59255064804329</v>
      </c>
      <c r="M49" s="372">
        <f t="shared" si="18"/>
        <v>5330</v>
      </c>
      <c r="N49" s="372">
        <f t="shared" si="18"/>
        <v>4898.6000000000004</v>
      </c>
      <c r="O49" s="30">
        <f t="shared" si="19"/>
        <v>4939.5</v>
      </c>
      <c r="P49" s="30">
        <f t="shared" si="8"/>
        <v>4939.5</v>
      </c>
      <c r="Q49" s="30">
        <f t="shared" si="9"/>
        <v>0</v>
      </c>
      <c r="R49" s="30">
        <f t="shared" si="0"/>
        <v>40.899999999999636</v>
      </c>
      <c r="S49" s="30">
        <f t="shared" si="1"/>
        <v>100.83493242967378</v>
      </c>
      <c r="T49" s="876">
        <f t="shared" si="48"/>
        <v>4768.2</v>
      </c>
      <c r="U49" s="82">
        <f t="shared" si="29"/>
        <v>171.30000000000018</v>
      </c>
      <c r="V49" s="762">
        <f t="shared" si="49"/>
        <v>103.59255064804329</v>
      </c>
      <c r="W49" s="907"/>
      <c r="X49" s="413"/>
      <c r="Y49" s="381"/>
      <c r="Z49" s="30">
        <f t="shared" si="10"/>
        <v>0</v>
      </c>
      <c r="AA49" s="30"/>
      <c r="AB49" s="30">
        <f t="shared" si="20"/>
        <v>0</v>
      </c>
      <c r="AC49" s="30" t="str">
        <f t="shared" si="11"/>
        <v xml:space="preserve"> </v>
      </c>
      <c r="AD49" s="956"/>
      <c r="AE49" s="30">
        <f t="shared" si="43"/>
        <v>0</v>
      </c>
      <c r="AF49" s="152" t="str">
        <f t="shared" si="51"/>
        <v xml:space="preserve"> </v>
      </c>
      <c r="AG49" s="151"/>
      <c r="AH49" s="372"/>
      <c r="AI49" s="30"/>
      <c r="AJ49" s="30">
        <f t="shared" si="44"/>
        <v>0</v>
      </c>
      <c r="AK49" s="30" t="str">
        <f t="shared" si="54"/>
        <v xml:space="preserve"> </v>
      </c>
      <c r="AL49" s="831"/>
      <c r="AM49" s="30">
        <f t="shared" si="55"/>
        <v>0</v>
      </c>
      <c r="AN49" s="777" t="str">
        <f t="shared" si="12"/>
        <v xml:space="preserve"> </v>
      </c>
      <c r="AO49" s="593">
        <v>5330</v>
      </c>
      <c r="AP49" s="553">
        <v>4898.6000000000004</v>
      </c>
      <c r="AQ49" s="44">
        <v>4939.5</v>
      </c>
      <c r="AR49" s="30">
        <f t="shared" si="45"/>
        <v>40.899999999999636</v>
      </c>
      <c r="AS49" s="41">
        <f t="shared" si="13"/>
        <v>100.83493242967378</v>
      </c>
      <c r="AT49" s="817">
        <v>4768.2</v>
      </c>
      <c r="AU49" s="30">
        <f t="shared" si="56"/>
        <v>171.30000000000018</v>
      </c>
      <c r="AV49" s="505">
        <f t="shared" si="14"/>
        <v>103.59255064804329</v>
      </c>
      <c r="AW49" s="567"/>
      <c r="AX49" s="372"/>
      <c r="AY49" s="30"/>
      <c r="AZ49" s="30">
        <f t="shared" si="15"/>
        <v>0</v>
      </c>
      <c r="BA49" s="30"/>
      <c r="BB49" s="30">
        <f>AY49-AX49</f>
        <v>0</v>
      </c>
      <c r="BC49" s="36" t="str">
        <f t="shared" si="57"/>
        <v xml:space="preserve"> </v>
      </c>
      <c r="BD49" s="786"/>
      <c r="BE49" s="30">
        <f t="shared" si="50"/>
        <v>0</v>
      </c>
      <c r="BF49" s="152" t="str">
        <f t="shared" si="34"/>
        <v xml:space="preserve"> </v>
      </c>
      <c r="BH49" s="867">
        <f t="shared" si="16"/>
        <v>197.8</v>
      </c>
      <c r="BI49" s="867">
        <f t="shared" si="17"/>
        <v>197.8</v>
      </c>
      <c r="BJ49" s="854"/>
      <c r="BK49" s="854"/>
      <c r="BL49" s="854">
        <v>197.8</v>
      </c>
      <c r="BM49" s="856"/>
    </row>
    <row r="50" spans="1:65" s="13" customFormat="1" ht="23.25" customHeight="1" x14ac:dyDescent="0.3">
      <c r="A50" s="634" t="s">
        <v>44</v>
      </c>
      <c r="B50" s="610">
        <v>13</v>
      </c>
      <c r="C50" s="470">
        <f t="shared" si="52"/>
        <v>1778</v>
      </c>
      <c r="D50" s="470">
        <f t="shared" si="52"/>
        <v>1004.5</v>
      </c>
      <c r="E50" s="28">
        <f t="shared" si="53"/>
        <v>649.59999999999991</v>
      </c>
      <c r="F50" s="28">
        <f t="shared" si="31"/>
        <v>335.39999999999992</v>
      </c>
      <c r="G50" s="28">
        <f t="shared" si="32"/>
        <v>314.2</v>
      </c>
      <c r="H50" s="28">
        <f t="shared" si="4"/>
        <v>-354.90000000000009</v>
      </c>
      <c r="I50" s="28">
        <f t="shared" si="5"/>
        <v>64.668989547038308</v>
      </c>
      <c r="J50" s="870">
        <f t="shared" si="22"/>
        <v>1602.6</v>
      </c>
      <c r="K50" s="29">
        <f t="shared" si="6"/>
        <v>-953</v>
      </c>
      <c r="L50" s="209">
        <f t="shared" si="7"/>
        <v>40.534132035442404</v>
      </c>
      <c r="M50" s="470">
        <f t="shared" si="18"/>
        <v>1773.4</v>
      </c>
      <c r="N50" s="470">
        <f t="shared" si="18"/>
        <v>952.1</v>
      </c>
      <c r="O50" s="28">
        <f t="shared" si="19"/>
        <v>624.19999999999993</v>
      </c>
      <c r="P50" s="28">
        <f t="shared" si="8"/>
        <v>335.39999999999992</v>
      </c>
      <c r="Q50" s="28">
        <f t="shared" si="9"/>
        <v>288.8</v>
      </c>
      <c r="R50" s="28">
        <f t="shared" si="0"/>
        <v>-327.90000000000009</v>
      </c>
      <c r="S50" s="28">
        <f t="shared" si="1"/>
        <v>65.560340300388603</v>
      </c>
      <c r="T50" s="870">
        <f t="shared" si="48"/>
        <v>1540.5</v>
      </c>
      <c r="U50" s="76">
        <f t="shared" si="29"/>
        <v>-916.30000000000007</v>
      </c>
      <c r="V50" s="757">
        <f t="shared" si="49"/>
        <v>40.519311911716969</v>
      </c>
      <c r="W50" s="906">
        <f>W51+W52</f>
        <v>1773.4</v>
      </c>
      <c r="X50" s="768">
        <f>X51+X52</f>
        <v>952.1</v>
      </c>
      <c r="Y50" s="380">
        <f>Y51+Y52</f>
        <v>624.19999999999993</v>
      </c>
      <c r="Z50" s="28">
        <f t="shared" si="10"/>
        <v>335.39999999999992</v>
      </c>
      <c r="AA50" s="28">
        <f>AA51+AA52</f>
        <v>288.8</v>
      </c>
      <c r="AB50" s="28">
        <f t="shared" si="20"/>
        <v>-327.90000000000009</v>
      </c>
      <c r="AC50" s="28">
        <f t="shared" si="11"/>
        <v>65.560340300388603</v>
      </c>
      <c r="AD50" s="955">
        <f>AD51+AD52</f>
        <v>1540.5</v>
      </c>
      <c r="AE50" s="45">
        <f t="shared" si="43"/>
        <v>-916.30000000000007</v>
      </c>
      <c r="AF50" s="152">
        <f t="shared" si="51"/>
        <v>40.519311911716969</v>
      </c>
      <c r="AG50" s="204"/>
      <c r="AH50" s="554">
        <f>AH51+AH52</f>
        <v>0</v>
      </c>
      <c r="AI50" s="45">
        <f>AI51+AI52</f>
        <v>0</v>
      </c>
      <c r="AJ50" s="45">
        <f>AJ51+AJ52</f>
        <v>0</v>
      </c>
      <c r="AK50" s="127" t="str">
        <f t="shared" si="54"/>
        <v xml:space="preserve"> </v>
      </c>
      <c r="AL50" s="837">
        <f>AL51+AL52</f>
        <v>0</v>
      </c>
      <c r="AM50" s="127">
        <f t="shared" si="55"/>
        <v>0</v>
      </c>
      <c r="AN50" s="777" t="str">
        <f t="shared" si="12"/>
        <v xml:space="preserve"> </v>
      </c>
      <c r="AO50" s="204"/>
      <c r="AP50" s="554">
        <f>AP51+AP52</f>
        <v>0</v>
      </c>
      <c r="AQ50" s="554">
        <f>AQ51+AQ52</f>
        <v>0</v>
      </c>
      <c r="AR50" s="45">
        <f>AR51+AR52</f>
        <v>0</v>
      </c>
      <c r="AS50" s="29" t="str">
        <f t="shared" si="13"/>
        <v xml:space="preserve"> </v>
      </c>
      <c r="AT50" s="818">
        <f>AT51+AT52</f>
        <v>0</v>
      </c>
      <c r="AU50" s="45">
        <f t="shared" si="56"/>
        <v>0</v>
      </c>
      <c r="AV50" s="508" t="str">
        <f t="shared" si="14"/>
        <v xml:space="preserve"> </v>
      </c>
      <c r="AW50" s="149">
        <f>AW51+AW52</f>
        <v>4.5999999999999996</v>
      </c>
      <c r="AX50" s="470">
        <f>AX51+AX52</f>
        <v>52.4</v>
      </c>
      <c r="AY50" s="28">
        <f>AY51+AY52</f>
        <v>25.4</v>
      </c>
      <c r="AZ50" s="28">
        <f t="shared" si="15"/>
        <v>0</v>
      </c>
      <c r="BA50" s="28">
        <f>BA51+BA52</f>
        <v>25.4</v>
      </c>
      <c r="BB50" s="50">
        <f>AY50-AX50</f>
        <v>-27</v>
      </c>
      <c r="BC50" s="50">
        <f t="shared" si="57"/>
        <v>48.473282442748086</v>
      </c>
      <c r="BD50" s="785">
        <f>BD51+BD52</f>
        <v>62.1</v>
      </c>
      <c r="BE50" s="28">
        <f t="shared" si="50"/>
        <v>-36.700000000000003</v>
      </c>
      <c r="BF50" s="152">
        <f t="shared" si="34"/>
        <v>40.901771336553942</v>
      </c>
      <c r="BG50" s="2"/>
      <c r="BH50" s="867">
        <f t="shared" si="16"/>
        <v>1.3</v>
      </c>
      <c r="BI50" s="867">
        <f t="shared" si="17"/>
        <v>0.3</v>
      </c>
      <c r="BJ50" s="854">
        <v>0.3</v>
      </c>
      <c r="BK50" s="854">
        <v>0</v>
      </c>
      <c r="BL50" s="854">
        <v>0</v>
      </c>
      <c r="BM50" s="808">
        <v>1</v>
      </c>
    </row>
    <row r="51" spans="1:65" ht="23.25" customHeight="1" x14ac:dyDescent="0.3">
      <c r="A51" s="635" t="s">
        <v>45</v>
      </c>
      <c r="B51" s="614">
        <v>131</v>
      </c>
      <c r="C51" s="372">
        <f t="shared" si="52"/>
        <v>111.9</v>
      </c>
      <c r="D51" s="372">
        <f t="shared" si="52"/>
        <v>68.8</v>
      </c>
      <c r="E51" s="30">
        <f t="shared" si="53"/>
        <v>8.3999999999999986</v>
      </c>
      <c r="F51" s="30">
        <f t="shared" si="31"/>
        <v>0</v>
      </c>
      <c r="G51" s="30">
        <f t="shared" si="32"/>
        <v>8.3999999999999986</v>
      </c>
      <c r="H51" s="30">
        <f t="shared" si="4"/>
        <v>-60.4</v>
      </c>
      <c r="I51" s="30">
        <f t="shared" si="5"/>
        <v>12.209302325581394</v>
      </c>
      <c r="J51" s="876">
        <f t="shared" si="22"/>
        <v>39.1</v>
      </c>
      <c r="K51" s="41">
        <f t="shared" si="6"/>
        <v>-30.700000000000003</v>
      </c>
      <c r="L51" s="214">
        <f t="shared" si="7"/>
        <v>21.483375959079279</v>
      </c>
      <c r="M51" s="372">
        <f t="shared" si="18"/>
        <v>109.7</v>
      </c>
      <c r="N51" s="372">
        <f t="shared" si="18"/>
        <v>61.7</v>
      </c>
      <c r="O51" s="30">
        <f t="shared" si="19"/>
        <v>4.3</v>
      </c>
      <c r="P51" s="30">
        <f t="shared" si="8"/>
        <v>0</v>
      </c>
      <c r="Q51" s="30">
        <f t="shared" si="9"/>
        <v>4.3</v>
      </c>
      <c r="R51" s="30">
        <f t="shared" si="0"/>
        <v>-57.400000000000006</v>
      </c>
      <c r="S51" s="30">
        <f t="shared" si="1"/>
        <v>6.9692058346839545</v>
      </c>
      <c r="T51" s="876">
        <f t="shared" si="48"/>
        <v>25.7</v>
      </c>
      <c r="U51" s="82">
        <f t="shared" si="29"/>
        <v>-21.4</v>
      </c>
      <c r="V51" s="762">
        <f t="shared" si="49"/>
        <v>16.731517509727624</v>
      </c>
      <c r="W51" s="907">
        <v>109.7</v>
      </c>
      <c r="X51" s="752">
        <v>61.7</v>
      </c>
      <c r="Y51" s="381">
        <v>4.3</v>
      </c>
      <c r="Z51" s="30">
        <f t="shared" si="10"/>
        <v>0</v>
      </c>
      <c r="AA51" s="30">
        <v>4.3</v>
      </c>
      <c r="AB51" s="30">
        <f t="shared" si="20"/>
        <v>-57.400000000000006</v>
      </c>
      <c r="AC51" s="30">
        <f t="shared" si="11"/>
        <v>6.9692058346839545</v>
      </c>
      <c r="AD51" s="956">
        <v>25.7</v>
      </c>
      <c r="AE51" s="30">
        <f t="shared" si="43"/>
        <v>-21.4</v>
      </c>
      <c r="AF51" s="152">
        <f t="shared" si="51"/>
        <v>16.731517509727624</v>
      </c>
      <c r="AG51" s="151"/>
      <c r="AH51" s="372"/>
      <c r="AI51" s="30"/>
      <c r="AJ51" s="30">
        <f>AI51-AH51</f>
        <v>0</v>
      </c>
      <c r="AK51" s="30" t="str">
        <f t="shared" si="54"/>
        <v xml:space="preserve"> </v>
      </c>
      <c r="AL51" s="831"/>
      <c r="AM51" s="30">
        <f t="shared" si="55"/>
        <v>0</v>
      </c>
      <c r="AN51" s="777" t="str">
        <f t="shared" si="12"/>
        <v xml:space="preserve"> </v>
      </c>
      <c r="AO51" s="151"/>
      <c r="AP51" s="372"/>
      <c r="AQ51" s="30"/>
      <c r="AR51" s="30">
        <f>AQ51-AP51</f>
        <v>0</v>
      </c>
      <c r="AS51" s="41" t="str">
        <f t="shared" si="13"/>
        <v xml:space="preserve"> </v>
      </c>
      <c r="AT51" s="786"/>
      <c r="AU51" s="30">
        <f t="shared" si="56"/>
        <v>0</v>
      </c>
      <c r="AV51" s="310" t="str">
        <f t="shared" si="14"/>
        <v xml:space="preserve"> </v>
      </c>
      <c r="AW51" s="567">
        <v>2.2000000000000002</v>
      </c>
      <c r="AX51" s="372">
        <v>7.1</v>
      </c>
      <c r="AY51" s="30">
        <v>4.0999999999999996</v>
      </c>
      <c r="AZ51" s="30">
        <f t="shared" si="15"/>
        <v>0</v>
      </c>
      <c r="BA51" s="30">
        <v>4.0999999999999996</v>
      </c>
      <c r="BB51" s="30">
        <f>AY51-AX51</f>
        <v>-3</v>
      </c>
      <c r="BC51" s="30">
        <f t="shared" si="57"/>
        <v>57.74647887323944</v>
      </c>
      <c r="BD51" s="786">
        <v>13.4</v>
      </c>
      <c r="BE51" s="30">
        <f t="shared" si="50"/>
        <v>-9.3000000000000007</v>
      </c>
      <c r="BF51" s="152">
        <f t="shared" si="34"/>
        <v>30.597014925373127</v>
      </c>
      <c r="BH51" s="867">
        <f t="shared" si="16"/>
        <v>0</v>
      </c>
      <c r="BI51" s="867">
        <f t="shared" si="17"/>
        <v>0</v>
      </c>
      <c r="BJ51" s="856"/>
      <c r="BK51" s="856"/>
      <c r="BL51" s="856"/>
      <c r="BM51" s="805"/>
    </row>
    <row r="52" spans="1:65" ht="23.25" customHeight="1" x14ac:dyDescent="0.3">
      <c r="A52" s="636" t="s">
        <v>51</v>
      </c>
      <c r="B52" s="614">
        <v>132</v>
      </c>
      <c r="C52" s="372">
        <f t="shared" si="52"/>
        <v>1666.1000000000001</v>
      </c>
      <c r="D52" s="372">
        <f t="shared" si="52"/>
        <v>935.69999999999993</v>
      </c>
      <c r="E52" s="30">
        <f t="shared" si="53"/>
        <v>641.19999999999993</v>
      </c>
      <c r="F52" s="30">
        <f t="shared" si="31"/>
        <v>335.4</v>
      </c>
      <c r="G52" s="30">
        <f t="shared" si="32"/>
        <v>305.8</v>
      </c>
      <c r="H52" s="30">
        <f t="shared" si="4"/>
        <v>-294.5</v>
      </c>
      <c r="I52" s="30">
        <f t="shared" si="5"/>
        <v>68.526237041786899</v>
      </c>
      <c r="J52" s="877">
        <f t="shared" si="22"/>
        <v>1563.5</v>
      </c>
      <c r="K52" s="41">
        <f t="shared" si="6"/>
        <v>-922.30000000000007</v>
      </c>
      <c r="L52" s="178">
        <f t="shared" si="7"/>
        <v>41.010553245922601</v>
      </c>
      <c r="M52" s="372">
        <f t="shared" si="18"/>
        <v>1663.7</v>
      </c>
      <c r="N52" s="372">
        <f t="shared" si="18"/>
        <v>890.4</v>
      </c>
      <c r="O52" s="30">
        <f t="shared" si="19"/>
        <v>619.9</v>
      </c>
      <c r="P52" s="30">
        <f t="shared" si="8"/>
        <v>335.4</v>
      </c>
      <c r="Q52" s="30">
        <f t="shared" si="9"/>
        <v>284.5</v>
      </c>
      <c r="R52" s="30">
        <f t="shared" si="0"/>
        <v>-270.5</v>
      </c>
      <c r="S52" s="30">
        <f t="shared" si="1"/>
        <v>69.620395327942504</v>
      </c>
      <c r="T52" s="877">
        <f t="shared" si="48"/>
        <v>1514.8</v>
      </c>
      <c r="U52" s="84">
        <f t="shared" si="29"/>
        <v>-894.9</v>
      </c>
      <c r="V52" s="736">
        <f t="shared" si="49"/>
        <v>40.922894111433855</v>
      </c>
      <c r="W52" s="907">
        <v>1663.7</v>
      </c>
      <c r="X52" s="752">
        <v>890.4</v>
      </c>
      <c r="Y52" s="381">
        <v>619.9</v>
      </c>
      <c r="Z52" s="30">
        <f t="shared" si="10"/>
        <v>335.4</v>
      </c>
      <c r="AA52" s="30">
        <v>284.5</v>
      </c>
      <c r="AB52" s="30">
        <f t="shared" si="20"/>
        <v>-270.5</v>
      </c>
      <c r="AC52" s="30">
        <f t="shared" si="11"/>
        <v>69.620395327942504</v>
      </c>
      <c r="AD52" s="956">
        <v>1514.8</v>
      </c>
      <c r="AE52" s="30">
        <f t="shared" si="43"/>
        <v>-894.9</v>
      </c>
      <c r="AF52" s="152">
        <f t="shared" si="51"/>
        <v>40.922894111433855</v>
      </c>
      <c r="AG52" s="151"/>
      <c r="AH52" s="372"/>
      <c r="AI52" s="30"/>
      <c r="AJ52" s="30">
        <f>AI52-AH52</f>
        <v>0</v>
      </c>
      <c r="AK52" s="30" t="str">
        <f t="shared" si="54"/>
        <v xml:space="preserve"> </v>
      </c>
      <c r="AL52" s="831"/>
      <c r="AM52" s="30">
        <f t="shared" si="55"/>
        <v>0</v>
      </c>
      <c r="AN52" s="777" t="str">
        <f t="shared" si="12"/>
        <v xml:space="preserve"> </v>
      </c>
      <c r="AO52" s="151"/>
      <c r="AP52" s="372"/>
      <c r="AQ52" s="30"/>
      <c r="AR52" s="30">
        <f>AQ52-AP52</f>
        <v>0</v>
      </c>
      <c r="AS52" s="47" t="str">
        <f t="shared" si="13"/>
        <v xml:space="preserve"> </v>
      </c>
      <c r="AT52" s="786"/>
      <c r="AU52" s="30">
        <f t="shared" si="56"/>
        <v>0</v>
      </c>
      <c r="AV52" s="509" t="str">
        <f t="shared" si="14"/>
        <v xml:space="preserve"> </v>
      </c>
      <c r="AW52" s="577">
        <v>2.4</v>
      </c>
      <c r="AX52" s="372">
        <v>45.3</v>
      </c>
      <c r="AY52" s="30">
        <v>21.3</v>
      </c>
      <c r="AZ52" s="30">
        <f t="shared" si="15"/>
        <v>0</v>
      </c>
      <c r="BA52" s="30">
        <v>21.3</v>
      </c>
      <c r="BB52" s="30">
        <f t="shared" ref="BB52:BB63" si="58">AY52-AX52</f>
        <v>-23.999999999999996</v>
      </c>
      <c r="BC52" s="30">
        <f t="shared" si="57"/>
        <v>47.019867549668881</v>
      </c>
      <c r="BD52" s="786">
        <v>48.7</v>
      </c>
      <c r="BE52" s="30">
        <f t="shared" si="50"/>
        <v>-27.400000000000002</v>
      </c>
      <c r="BF52" s="152">
        <f t="shared" si="34"/>
        <v>43.737166324435314</v>
      </c>
      <c r="BH52" s="867">
        <f t="shared" si="16"/>
        <v>1.3</v>
      </c>
      <c r="BI52" s="867">
        <f t="shared" si="17"/>
        <v>0.3</v>
      </c>
      <c r="BJ52" s="854">
        <v>0.3</v>
      </c>
      <c r="BK52" s="854"/>
      <c r="BL52" s="854"/>
      <c r="BM52" s="810">
        <v>1</v>
      </c>
    </row>
    <row r="53" spans="1:65" s="8" customFormat="1" ht="23.25" customHeight="1" x14ac:dyDescent="0.3">
      <c r="A53" s="637" t="s">
        <v>40</v>
      </c>
      <c r="B53" s="610">
        <v>14</v>
      </c>
      <c r="C53" s="475">
        <f>M53+AW53-C57</f>
        <v>2598</v>
      </c>
      <c r="D53" s="475">
        <f>N53+AX53-D57</f>
        <v>3034.5</v>
      </c>
      <c r="E53" s="475">
        <f>O53+AY53-E57</f>
        <v>3018.4</v>
      </c>
      <c r="F53" s="475">
        <f>P53+AZ53-F57</f>
        <v>2969.9</v>
      </c>
      <c r="G53" s="50">
        <f t="shared" si="32"/>
        <v>48.5</v>
      </c>
      <c r="H53" s="50">
        <f t="shared" si="4"/>
        <v>-16.099999999999909</v>
      </c>
      <c r="I53" s="50">
        <f t="shared" si="5"/>
        <v>99.469434832756633</v>
      </c>
      <c r="J53" s="878">
        <f>T53+BD53-J57</f>
        <v>2888.5</v>
      </c>
      <c r="K53" s="41">
        <f t="shared" si="6"/>
        <v>129.90000000000009</v>
      </c>
      <c r="L53" s="216">
        <f t="shared" si="7"/>
        <v>104.49714384628702</v>
      </c>
      <c r="M53" s="475">
        <f t="shared" si="18"/>
        <v>1999.2</v>
      </c>
      <c r="N53" s="475">
        <f t="shared" si="18"/>
        <v>2377.5</v>
      </c>
      <c r="O53" s="50">
        <f t="shared" si="19"/>
        <v>2377.7000000000003</v>
      </c>
      <c r="P53" s="50">
        <f t="shared" si="8"/>
        <v>2329.2000000000003</v>
      </c>
      <c r="Q53" s="50">
        <f t="shared" si="9"/>
        <v>48.5</v>
      </c>
      <c r="R53" s="50">
        <f t="shared" si="0"/>
        <v>0.20000000000027285</v>
      </c>
      <c r="S53" s="50">
        <f t="shared" si="1"/>
        <v>100.00841219768665</v>
      </c>
      <c r="T53" s="878">
        <f t="shared" si="48"/>
        <v>2196.8000000000002</v>
      </c>
      <c r="U53" s="85">
        <f t="shared" si="29"/>
        <v>180.90000000000009</v>
      </c>
      <c r="V53" s="764">
        <f t="shared" si="49"/>
        <v>108.23470502549162</v>
      </c>
      <c r="W53" s="913">
        <f>W54+W60+W64+W65+W66</f>
        <v>1800.3</v>
      </c>
      <c r="X53" s="769">
        <f>X54+X60+X64+X65+X66+X67</f>
        <v>2084.6</v>
      </c>
      <c r="Y53" s="386">
        <f>Y54+Y60+Y64+Y65+Y66</f>
        <v>2087.6</v>
      </c>
      <c r="Z53" s="50">
        <f t="shared" si="10"/>
        <v>2039.1</v>
      </c>
      <c r="AA53" s="50">
        <f>AA54+AA60+AA64+AA65+AA66</f>
        <v>48.5</v>
      </c>
      <c r="AB53" s="50">
        <f t="shared" si="20"/>
        <v>3</v>
      </c>
      <c r="AC53" s="50">
        <f t="shared" si="11"/>
        <v>100.14391250119927</v>
      </c>
      <c r="AD53" s="960">
        <f>AD54+AD60+AD64+AD65+AD66</f>
        <v>1986.7</v>
      </c>
      <c r="AE53" s="50">
        <f t="shared" si="43"/>
        <v>100.89999999999986</v>
      </c>
      <c r="AF53" s="152">
        <f t="shared" si="51"/>
        <v>105.0787738460764</v>
      </c>
      <c r="AG53" s="475">
        <f>AG54+AG60+AG64+AG65+AG66</f>
        <v>151.19999999999999</v>
      </c>
      <c r="AH53" s="475">
        <f>AH54+AH60+AH64+AH65+AH66</f>
        <v>224.4</v>
      </c>
      <c r="AI53" s="50">
        <f>AI54+AI60+AI64+AI65+AI66</f>
        <v>220.8</v>
      </c>
      <c r="AJ53" s="50">
        <f>AJ54+AJ60+AJ64+AJ65+AJ66</f>
        <v>-3.6000000000000059</v>
      </c>
      <c r="AK53" s="50">
        <f t="shared" si="54"/>
        <v>98.395721925133699</v>
      </c>
      <c r="AL53" s="838">
        <f>AL54+AL60+AL64+AL65+AL66</f>
        <v>155.60000000000002</v>
      </c>
      <c r="AM53" s="30">
        <f t="shared" si="55"/>
        <v>65.199999999999989</v>
      </c>
      <c r="AN53" s="777">
        <f t="shared" si="12"/>
        <v>141.90231362467864</v>
      </c>
      <c r="AO53" s="475">
        <f>AO54+AO60+AO64+AO65+AO66</f>
        <v>47.7</v>
      </c>
      <c r="AP53" s="475">
        <f>AP54+AP60+AP64+AP65+AP66</f>
        <v>68.5</v>
      </c>
      <c r="AQ53" s="50">
        <f>AQ54+AQ60+AQ64+AQ65+AQ66</f>
        <v>69.3</v>
      </c>
      <c r="AR53" s="50">
        <f>AR54+AR60+AR64+AR65+AR66</f>
        <v>0.80000000000000471</v>
      </c>
      <c r="AS53" s="51">
        <f t="shared" si="13"/>
        <v>101.16788321167883</v>
      </c>
      <c r="AT53" s="790">
        <f>AT54+AT60+AT64+AT66</f>
        <v>54.5</v>
      </c>
      <c r="AU53" s="50">
        <f t="shared" si="56"/>
        <v>14.799999999999997</v>
      </c>
      <c r="AV53" s="510">
        <f t="shared" si="14"/>
        <v>127.1559633027523</v>
      </c>
      <c r="AW53" s="149">
        <f>AW54+AW60+AW64+AW65+AW66</f>
        <v>604.70000000000005</v>
      </c>
      <c r="AX53" s="470">
        <f>AX54+AX60+AX64+AX65+AX66</f>
        <v>662.5</v>
      </c>
      <c r="AY53" s="28">
        <f>AY54+AY60+AY64+AY65+AY66</f>
        <v>645.99999999999989</v>
      </c>
      <c r="AZ53" s="28">
        <f t="shared" si="15"/>
        <v>645.99999999999989</v>
      </c>
      <c r="BA53" s="28">
        <f>BA54+BA60+BA64+BA65+BA66</f>
        <v>0</v>
      </c>
      <c r="BB53" s="50">
        <f t="shared" si="58"/>
        <v>-16.500000000000114</v>
      </c>
      <c r="BC53" s="28">
        <f t="shared" si="57"/>
        <v>97.50943396226414</v>
      </c>
      <c r="BD53" s="790">
        <f>BD54+BD60+BD64+BD65+BD66</f>
        <v>697.09999999999991</v>
      </c>
      <c r="BE53" s="50">
        <f t="shared" si="50"/>
        <v>-51.100000000000023</v>
      </c>
      <c r="BF53" s="152">
        <f t="shared" si="34"/>
        <v>92.669631329794854</v>
      </c>
      <c r="BG53" s="2"/>
      <c r="BH53" s="867">
        <f t="shared" si="16"/>
        <v>100.9</v>
      </c>
      <c r="BI53" s="867">
        <f t="shared" si="17"/>
        <v>84.3</v>
      </c>
      <c r="BJ53" s="808">
        <v>83.5</v>
      </c>
      <c r="BK53" s="854">
        <v>0.5</v>
      </c>
      <c r="BL53" s="854">
        <v>0.30000000000000004</v>
      </c>
      <c r="BM53" s="808">
        <v>16.600000000000001</v>
      </c>
    </row>
    <row r="54" spans="1:65" ht="24.75" customHeight="1" x14ac:dyDescent="0.3">
      <c r="A54" s="635" t="s">
        <v>41</v>
      </c>
      <c r="B54" s="614" t="s">
        <v>291</v>
      </c>
      <c r="C54" s="372">
        <f>M54+AW54-C57</f>
        <v>401.6</v>
      </c>
      <c r="D54" s="372">
        <f>N54+AX54-D57</f>
        <v>675.9</v>
      </c>
      <c r="E54" s="372">
        <f>O54+AY54-E57</f>
        <v>688.3</v>
      </c>
      <c r="F54" s="30">
        <f>Z54+AI54+AQ54+AZ54-F57</f>
        <v>688.19999999999993</v>
      </c>
      <c r="G54" s="30">
        <f t="shared" si="32"/>
        <v>0.1</v>
      </c>
      <c r="H54" s="30">
        <f t="shared" si="4"/>
        <v>12.399999999999977</v>
      </c>
      <c r="I54" s="30">
        <f t="shared" si="5"/>
        <v>101.83459091581595</v>
      </c>
      <c r="J54" s="876">
        <f>T54+BD54-J57</f>
        <v>444.00000000000006</v>
      </c>
      <c r="K54" s="41">
        <f t="shared" si="6"/>
        <v>244.2999999999999</v>
      </c>
      <c r="L54" s="214">
        <f t="shared" si="7"/>
        <v>155.02252252252248</v>
      </c>
      <c r="M54" s="372">
        <f t="shared" si="18"/>
        <v>289.89999999999998</v>
      </c>
      <c r="N54" s="372">
        <f t="shared" si="18"/>
        <v>559.79999999999995</v>
      </c>
      <c r="O54" s="30">
        <f t="shared" si="19"/>
        <v>571.69999999999993</v>
      </c>
      <c r="P54" s="30">
        <f t="shared" si="8"/>
        <v>571.59999999999991</v>
      </c>
      <c r="Q54" s="30">
        <f t="shared" si="9"/>
        <v>0.1</v>
      </c>
      <c r="R54" s="30">
        <f t="shared" si="0"/>
        <v>11.899999999999977</v>
      </c>
      <c r="S54" s="30">
        <f t="shared" si="1"/>
        <v>102.12575919971418</v>
      </c>
      <c r="T54" s="876">
        <f t="shared" si="48"/>
        <v>322.10000000000002</v>
      </c>
      <c r="U54" s="82">
        <f t="shared" si="29"/>
        <v>249.59999999999991</v>
      </c>
      <c r="V54" s="762">
        <f t="shared" si="49"/>
        <v>177.49146227879538</v>
      </c>
      <c r="W54" s="907">
        <f>W56+W58+W59</f>
        <v>279.5</v>
      </c>
      <c r="X54" s="752">
        <f>X56+X58+X59</f>
        <v>553.5</v>
      </c>
      <c r="Y54" s="381">
        <f>Y56+Y58+Y59</f>
        <v>563.19999999999993</v>
      </c>
      <c r="Z54" s="372">
        <f t="shared" si="10"/>
        <v>563.09999999999991</v>
      </c>
      <c r="AA54" s="30">
        <f>AA56+AA58+AA59</f>
        <v>0.1</v>
      </c>
      <c r="AB54" s="30">
        <f t="shared" si="20"/>
        <v>9.6999999999999318</v>
      </c>
      <c r="AC54" s="30">
        <f t="shared" si="11"/>
        <v>101.75248419150857</v>
      </c>
      <c r="AD54" s="956">
        <f>AD56+AD58+AD59</f>
        <v>312.3</v>
      </c>
      <c r="AE54" s="30">
        <f t="shared" si="43"/>
        <v>250.89999999999992</v>
      </c>
      <c r="AF54" s="152">
        <f t="shared" ref="AF54:AF67" si="59">IF(AD54&lt;&gt;0,IF(Y54/AD54*100&lt;0,"&lt;0",IF(Y54/AD54*100&gt;200,"&gt;200",Y54/AD54*100))," ")</f>
        <v>180.33941722702528</v>
      </c>
      <c r="AG54" s="556">
        <f>AG56+AG58</f>
        <v>2</v>
      </c>
      <c r="AH54" s="556">
        <f>AH56+AH58</f>
        <v>2</v>
      </c>
      <c r="AI54" s="222">
        <f>AI56+AI58+AI59</f>
        <v>3.3</v>
      </c>
      <c r="AJ54" s="30">
        <f t="shared" ref="AJ54:AJ66" si="60">AI54-AH54</f>
        <v>1.2999999999999998</v>
      </c>
      <c r="AK54" s="30">
        <f>IF(AH54&lt;&gt;0,IF(AI54/AH54*100&lt;0,"&lt;0",IF(AI54/AH54*100&gt;200,"&gt;200",AI54/AH54*100))," ")</f>
        <v>165</v>
      </c>
      <c r="AL54" s="836">
        <f>AL56+AL58+AL59</f>
        <v>3.2</v>
      </c>
      <c r="AM54" s="30">
        <f>AI54-AL54</f>
        <v>9.9999999999999645E-2</v>
      </c>
      <c r="AN54" s="777">
        <f t="shared" si="12"/>
        <v>103.12499999999997</v>
      </c>
      <c r="AO54" s="553">
        <f>AO56+AO58</f>
        <v>8.4</v>
      </c>
      <c r="AP54" s="553">
        <f>AP56+AP58</f>
        <v>4.3</v>
      </c>
      <c r="AQ54" s="553">
        <f>AQ56+AQ58+AQ59</f>
        <v>5.2</v>
      </c>
      <c r="AR54" s="30">
        <f t="shared" ref="AR54:AR66" si="61">AQ54-AP54</f>
        <v>0.90000000000000036</v>
      </c>
      <c r="AS54" s="41">
        <f t="shared" si="13"/>
        <v>120.93023255813955</v>
      </c>
      <c r="AT54" s="819">
        <f>AT56+AT58</f>
        <v>6.6</v>
      </c>
      <c r="AU54" s="30">
        <f t="shared" si="56"/>
        <v>-1.3999999999999995</v>
      </c>
      <c r="AV54" s="310">
        <f t="shared" si="14"/>
        <v>78.787878787878796</v>
      </c>
      <c r="AW54" s="151">
        <f>AW56+AW58+AW59</f>
        <v>117.60000000000001</v>
      </c>
      <c r="AX54" s="151">
        <f>AX56+AX58+AX59</f>
        <v>121.6</v>
      </c>
      <c r="AY54" s="30">
        <f>AY56+AY58+AY59</f>
        <v>121.89999999999999</v>
      </c>
      <c r="AZ54" s="30">
        <f t="shared" si="15"/>
        <v>121.89999999999999</v>
      </c>
      <c r="BA54" s="30">
        <f>BA56+BA58+BA59</f>
        <v>0</v>
      </c>
      <c r="BB54" s="30">
        <f t="shared" si="58"/>
        <v>0.29999999999999716</v>
      </c>
      <c r="BC54" s="30">
        <f t="shared" si="57"/>
        <v>100.24671052631579</v>
      </c>
      <c r="BD54" s="791">
        <f>BD56+BD58+BD59</f>
        <v>127.30000000000001</v>
      </c>
      <c r="BE54" s="30">
        <f t="shared" si="50"/>
        <v>-5.4000000000000199</v>
      </c>
      <c r="BF54" s="152">
        <f t="shared" ref="BF54:BF66" si="62">IF(BD54&lt;&gt;0,IF(AY54/BD54*100&lt;0,"&lt;0",IF(AY54/BD54*100&gt;200,"&gt;200",AY54/BD54*100))," ")</f>
        <v>95.75805184603297</v>
      </c>
      <c r="BH54" s="867">
        <f t="shared" si="16"/>
        <v>7.3</v>
      </c>
      <c r="BI54" s="867">
        <f t="shared" si="17"/>
        <v>4.0999999999999996</v>
      </c>
      <c r="BJ54" s="811">
        <v>4.0999999999999996</v>
      </c>
      <c r="BK54" s="857">
        <v>0</v>
      </c>
      <c r="BL54" s="857"/>
      <c r="BM54" s="854">
        <v>3.2</v>
      </c>
    </row>
    <row r="55" spans="1:65" ht="18" customHeight="1" x14ac:dyDescent="0.3">
      <c r="A55" s="630" t="s">
        <v>11</v>
      </c>
      <c r="B55" s="614"/>
      <c r="C55" s="600"/>
      <c r="D55" s="372"/>
      <c r="E55" s="30"/>
      <c r="F55" s="30">
        <f t="shared" si="31"/>
        <v>0</v>
      </c>
      <c r="G55" s="30">
        <f t="shared" si="32"/>
        <v>0</v>
      </c>
      <c r="H55" s="30">
        <f t="shared" si="4"/>
        <v>0</v>
      </c>
      <c r="I55" s="30" t="str">
        <f t="shared" si="5"/>
        <v xml:space="preserve"> </v>
      </c>
      <c r="J55" s="876">
        <f t="shared" si="22"/>
        <v>0</v>
      </c>
      <c r="K55" s="41">
        <f t="shared" si="6"/>
        <v>0</v>
      </c>
      <c r="L55" s="214" t="str">
        <f t="shared" si="7"/>
        <v xml:space="preserve"> </v>
      </c>
      <c r="M55" s="567"/>
      <c r="N55" s="372"/>
      <c r="O55" s="30"/>
      <c r="P55" s="30"/>
      <c r="Q55" s="30"/>
      <c r="R55" s="30"/>
      <c r="S55" s="30"/>
      <c r="T55" s="876">
        <f t="shared" si="48"/>
        <v>0</v>
      </c>
      <c r="U55" s="82">
        <f t="shared" si="29"/>
        <v>0</v>
      </c>
      <c r="V55" s="762" t="str">
        <f t="shared" si="49"/>
        <v xml:space="preserve"> </v>
      </c>
      <c r="W55" s="907"/>
      <c r="X55" s="752"/>
      <c r="Y55" s="381"/>
      <c r="Z55" s="372"/>
      <c r="AA55" s="30"/>
      <c r="AB55" s="30">
        <f t="shared" si="20"/>
        <v>0</v>
      </c>
      <c r="AC55" s="30" t="str">
        <f t="shared" si="11"/>
        <v xml:space="preserve"> </v>
      </c>
      <c r="AD55" s="956"/>
      <c r="AE55" s="30">
        <f t="shared" si="43"/>
        <v>0</v>
      </c>
      <c r="AF55" s="152" t="str">
        <f t="shared" si="59"/>
        <v xml:space="preserve"> </v>
      </c>
      <c r="AG55" s="151"/>
      <c r="AH55" s="372"/>
      <c r="AI55" s="30"/>
      <c r="AJ55" s="30">
        <f t="shared" si="60"/>
        <v>0</v>
      </c>
      <c r="AK55" s="30" t="str">
        <f t="shared" ref="AK55:AK65" si="63">IF(AH55&lt;&gt;0,IF(AI55/AH55*100&lt;0,"&lt;0",IF(AI55/AH55*100&gt;200,"&gt;200",AI55/AH55*100))," ")</f>
        <v xml:space="preserve"> </v>
      </c>
      <c r="AL55" s="831"/>
      <c r="AM55" s="30">
        <f>AI55-AL55</f>
        <v>0</v>
      </c>
      <c r="AN55" s="777" t="str">
        <f t="shared" si="12"/>
        <v xml:space="preserve"> </v>
      </c>
      <c r="AO55" s="151"/>
      <c r="AP55" s="372"/>
      <c r="AQ55" s="30"/>
      <c r="AR55" s="30">
        <f t="shared" si="61"/>
        <v>0</v>
      </c>
      <c r="AS55" s="41" t="str">
        <f t="shared" si="13"/>
        <v xml:space="preserve"> </v>
      </c>
      <c r="AT55" s="786"/>
      <c r="AU55" s="30">
        <f t="shared" si="56"/>
        <v>0</v>
      </c>
      <c r="AV55" s="310" t="str">
        <f t="shared" si="14"/>
        <v xml:space="preserve"> </v>
      </c>
      <c r="AW55" s="567"/>
      <c r="AX55" s="372"/>
      <c r="AY55" s="30"/>
      <c r="AZ55" s="30"/>
      <c r="BA55" s="30"/>
      <c r="BB55" s="30">
        <f t="shared" si="58"/>
        <v>0</v>
      </c>
      <c r="BC55" s="30" t="str">
        <f t="shared" si="57"/>
        <v xml:space="preserve"> </v>
      </c>
      <c r="BD55" s="786"/>
      <c r="BE55" s="30">
        <f t="shared" si="50"/>
        <v>0</v>
      </c>
      <c r="BF55" s="152" t="str">
        <f t="shared" si="62"/>
        <v xml:space="preserve"> </v>
      </c>
      <c r="BH55" s="867">
        <f t="shared" si="16"/>
        <v>0</v>
      </c>
      <c r="BI55" s="867">
        <f t="shared" si="17"/>
        <v>0</v>
      </c>
      <c r="BJ55" s="854"/>
      <c r="BK55" s="854"/>
      <c r="BL55" s="854"/>
      <c r="BM55" s="857"/>
    </row>
    <row r="56" spans="1:65" ht="24.75" customHeight="1" x14ac:dyDescent="0.3">
      <c r="A56" s="620" t="s">
        <v>263</v>
      </c>
      <c r="B56" s="619">
        <v>1411</v>
      </c>
      <c r="C56" s="372">
        <f>M56+AW56-C57</f>
        <v>145.80000000000001</v>
      </c>
      <c r="D56" s="372">
        <f>N56+AX56-D57</f>
        <v>124.9</v>
      </c>
      <c r="E56" s="372">
        <f>O56+AY56-E57</f>
        <v>130.99999999999997</v>
      </c>
      <c r="F56" s="30">
        <f>Z56+AI56+AQ56+AZ56-F57</f>
        <v>130.89999999999998</v>
      </c>
      <c r="G56" s="30">
        <f t="shared" si="32"/>
        <v>0.1</v>
      </c>
      <c r="H56" s="30">
        <f t="shared" si="4"/>
        <v>6.0999999999999659</v>
      </c>
      <c r="I56" s="30">
        <f t="shared" si="5"/>
        <v>104.88390712570053</v>
      </c>
      <c r="J56" s="876">
        <f>T56+BD56-J57</f>
        <v>177.5</v>
      </c>
      <c r="K56" s="41">
        <f t="shared" si="6"/>
        <v>-46.500000000000028</v>
      </c>
      <c r="L56" s="214">
        <f t="shared" si="7"/>
        <v>73.802816901408434</v>
      </c>
      <c r="M56" s="372">
        <f t="shared" si="18"/>
        <v>149.70000000000002</v>
      </c>
      <c r="N56" s="372">
        <f t="shared" si="18"/>
        <v>128.30000000000001</v>
      </c>
      <c r="O56" s="30">
        <f t="shared" si="19"/>
        <v>134.79999999999998</v>
      </c>
      <c r="P56" s="30">
        <f t="shared" si="8"/>
        <v>134.69999999999999</v>
      </c>
      <c r="Q56" s="30">
        <f t="shared" si="9"/>
        <v>0.1</v>
      </c>
      <c r="R56" s="30">
        <f t="shared" si="0"/>
        <v>6.4999999999999716</v>
      </c>
      <c r="S56" s="30">
        <f t="shared" si="1"/>
        <v>105.06625097427901</v>
      </c>
      <c r="T56" s="876">
        <f t="shared" si="48"/>
        <v>181.6</v>
      </c>
      <c r="U56" s="82">
        <f t="shared" si="29"/>
        <v>-46.800000000000011</v>
      </c>
      <c r="V56" s="762">
        <f t="shared" si="49"/>
        <v>74.229074889867832</v>
      </c>
      <c r="W56" s="907">
        <v>139.30000000000001</v>
      </c>
      <c r="X56" s="413">
        <v>122</v>
      </c>
      <c r="Y56" s="381">
        <v>126.3</v>
      </c>
      <c r="Z56" s="372">
        <f t="shared" si="10"/>
        <v>126.2</v>
      </c>
      <c r="AA56" s="30">
        <v>0.1</v>
      </c>
      <c r="AB56" s="30">
        <f t="shared" si="20"/>
        <v>4.2999999999999972</v>
      </c>
      <c r="AC56" s="30">
        <f t="shared" si="11"/>
        <v>103.52459016393442</v>
      </c>
      <c r="AD56" s="956">
        <v>171.8</v>
      </c>
      <c r="AE56" s="30">
        <f t="shared" si="43"/>
        <v>-45.500000000000014</v>
      </c>
      <c r="AF56" s="152">
        <f t="shared" si="59"/>
        <v>73.51571594877764</v>
      </c>
      <c r="AG56" s="593">
        <v>2</v>
      </c>
      <c r="AH56" s="556">
        <v>2</v>
      </c>
      <c r="AI56" s="52">
        <v>3.3</v>
      </c>
      <c r="AJ56" s="30">
        <f t="shared" si="60"/>
        <v>1.2999999999999998</v>
      </c>
      <c r="AK56" s="30">
        <f t="shared" si="63"/>
        <v>165</v>
      </c>
      <c r="AL56" s="836">
        <v>3.2</v>
      </c>
      <c r="AM56" s="30">
        <f>AI56-AL56</f>
        <v>9.9999999999999645E-2</v>
      </c>
      <c r="AN56" s="777">
        <f t="shared" si="12"/>
        <v>103.12499999999997</v>
      </c>
      <c r="AO56" s="593">
        <v>8.4</v>
      </c>
      <c r="AP56" s="553">
        <v>4.3</v>
      </c>
      <c r="AQ56" s="44">
        <v>5.2</v>
      </c>
      <c r="AR56" s="30">
        <f t="shared" si="61"/>
        <v>0.90000000000000036</v>
      </c>
      <c r="AS56" s="41">
        <f t="shared" si="13"/>
        <v>120.93023255813955</v>
      </c>
      <c r="AT56" s="817">
        <v>6.6</v>
      </c>
      <c r="AU56" s="30">
        <f t="shared" si="56"/>
        <v>-1.3999999999999995</v>
      </c>
      <c r="AV56" s="310">
        <f t="shared" si="14"/>
        <v>78.787878787878796</v>
      </c>
      <c r="AW56" s="688">
        <v>2</v>
      </c>
      <c r="AX56" s="396">
        <v>2.1</v>
      </c>
      <c r="AY56" s="36">
        <v>1.5</v>
      </c>
      <c r="AZ56" s="36">
        <f t="shared" si="15"/>
        <v>1.5</v>
      </c>
      <c r="BA56" s="36"/>
      <c r="BB56" s="36">
        <f t="shared" si="58"/>
        <v>-0.60000000000000009</v>
      </c>
      <c r="BC56" s="36">
        <f t="shared" si="57"/>
        <v>71.428571428571431</v>
      </c>
      <c r="BD56" s="349">
        <v>1.3</v>
      </c>
      <c r="BE56" s="30">
        <f t="shared" si="50"/>
        <v>0.19999999999999996</v>
      </c>
      <c r="BF56" s="152">
        <f t="shared" si="62"/>
        <v>115.38461538461537</v>
      </c>
      <c r="BH56" s="867">
        <f t="shared" si="16"/>
        <v>3.2</v>
      </c>
      <c r="BI56" s="867">
        <f t="shared" si="17"/>
        <v>3.2</v>
      </c>
      <c r="BJ56" s="808">
        <v>3.2</v>
      </c>
      <c r="BK56" s="854"/>
      <c r="BL56" s="854"/>
      <c r="BM56" s="854"/>
    </row>
    <row r="57" spans="1:65" ht="32.25" customHeight="1" x14ac:dyDescent="0.3">
      <c r="A57" s="620" t="s">
        <v>356</v>
      </c>
      <c r="B57" s="619"/>
      <c r="C57" s="372">
        <f t="shared" ref="C57:E60" si="64">M57+AW57</f>
        <v>5.9</v>
      </c>
      <c r="D57" s="372">
        <f t="shared" si="64"/>
        <v>5.5</v>
      </c>
      <c r="E57" s="30">
        <f t="shared" si="64"/>
        <v>5.3</v>
      </c>
      <c r="F57" s="30">
        <f t="shared" si="31"/>
        <v>5.3</v>
      </c>
      <c r="G57" s="30">
        <f t="shared" si="32"/>
        <v>0</v>
      </c>
      <c r="H57" s="30">
        <f t="shared" si="4"/>
        <v>-0.20000000000000018</v>
      </c>
      <c r="I57" s="30">
        <f t="shared" si="5"/>
        <v>96.36363636363636</v>
      </c>
      <c r="J57" s="876">
        <f t="shared" si="22"/>
        <v>5.4</v>
      </c>
      <c r="K57" s="41">
        <f t="shared" si="6"/>
        <v>-0.10000000000000053</v>
      </c>
      <c r="L57" s="214">
        <f t="shared" si="7"/>
        <v>98.148148148148138</v>
      </c>
      <c r="M57" s="372">
        <f t="shared" si="18"/>
        <v>5.9</v>
      </c>
      <c r="N57" s="372">
        <f t="shared" si="18"/>
        <v>5.5</v>
      </c>
      <c r="O57" s="30">
        <f t="shared" si="19"/>
        <v>5.3</v>
      </c>
      <c r="P57" s="30">
        <f t="shared" si="8"/>
        <v>5.3</v>
      </c>
      <c r="Q57" s="30">
        <f t="shared" si="9"/>
        <v>0</v>
      </c>
      <c r="R57" s="30">
        <f t="shared" si="0"/>
        <v>-0.20000000000000018</v>
      </c>
      <c r="S57" s="30">
        <f t="shared" si="1"/>
        <v>96.36363636363636</v>
      </c>
      <c r="T57" s="876">
        <f t="shared" si="48"/>
        <v>5.4</v>
      </c>
      <c r="U57" s="82">
        <f t="shared" si="29"/>
        <v>-0.10000000000000053</v>
      </c>
      <c r="V57" s="762">
        <f t="shared" si="49"/>
        <v>98.148148148148138</v>
      </c>
      <c r="W57" s="907">
        <v>5.9</v>
      </c>
      <c r="X57" s="413">
        <v>5.5</v>
      </c>
      <c r="Y57" s="381">
        <v>5.3</v>
      </c>
      <c r="Z57" s="372">
        <f t="shared" si="10"/>
        <v>5.3</v>
      </c>
      <c r="AA57" s="30"/>
      <c r="AB57" s="30">
        <f t="shared" si="20"/>
        <v>-0.20000000000000018</v>
      </c>
      <c r="AC57" s="30">
        <f t="shared" si="11"/>
        <v>96.36363636363636</v>
      </c>
      <c r="AD57" s="956">
        <v>5.4</v>
      </c>
      <c r="AE57" s="30">
        <f t="shared" si="43"/>
        <v>-0.10000000000000053</v>
      </c>
      <c r="AF57" s="152">
        <f t="shared" si="59"/>
        <v>98.148148148148138</v>
      </c>
      <c r="AG57" s="593"/>
      <c r="AH57" s="556"/>
      <c r="AI57" s="52"/>
      <c r="AJ57" s="30"/>
      <c r="AK57" s="30"/>
      <c r="AL57" s="836"/>
      <c r="AM57" s="30"/>
      <c r="AN57" s="777"/>
      <c r="AO57" s="593"/>
      <c r="AP57" s="553"/>
      <c r="AQ57" s="44"/>
      <c r="AR57" s="30"/>
      <c r="AS57" s="41"/>
      <c r="AT57" s="817"/>
      <c r="AU57" s="30"/>
      <c r="AV57" s="310"/>
      <c r="AW57" s="688"/>
      <c r="AX57" s="396"/>
      <c r="AY57" s="36"/>
      <c r="AZ57" s="36"/>
      <c r="BA57" s="36"/>
      <c r="BB57" s="36"/>
      <c r="BC57" s="36"/>
      <c r="BD57" s="349"/>
      <c r="BE57" s="30"/>
      <c r="BF57" s="152"/>
      <c r="BH57" s="867"/>
      <c r="BI57" s="867"/>
      <c r="BJ57" s="808"/>
      <c r="BK57" s="854"/>
      <c r="BL57" s="854"/>
      <c r="BM57" s="854"/>
    </row>
    <row r="58" spans="1:65" ht="24.75" customHeight="1" x14ac:dyDescent="0.3">
      <c r="A58" s="620" t="s">
        <v>264</v>
      </c>
      <c r="B58" s="619">
        <v>1412</v>
      </c>
      <c r="C58" s="372">
        <f t="shared" si="64"/>
        <v>134.29999999999998</v>
      </c>
      <c r="D58" s="372">
        <f t="shared" si="64"/>
        <v>423.29999999999995</v>
      </c>
      <c r="E58" s="30">
        <f t="shared" si="64"/>
        <v>425.6</v>
      </c>
      <c r="F58" s="30">
        <f t="shared" si="31"/>
        <v>425.6</v>
      </c>
      <c r="G58" s="30">
        <f t="shared" si="32"/>
        <v>0</v>
      </c>
      <c r="H58" s="30">
        <f t="shared" si="4"/>
        <v>2.3000000000000682</v>
      </c>
      <c r="I58" s="30">
        <f t="shared" si="5"/>
        <v>100.54334987006852</v>
      </c>
      <c r="J58" s="876">
        <f t="shared" si="22"/>
        <v>146.80000000000001</v>
      </c>
      <c r="K58" s="41">
        <f t="shared" si="6"/>
        <v>278.8</v>
      </c>
      <c r="L58" s="214" t="str">
        <f t="shared" si="7"/>
        <v>&gt;200</v>
      </c>
      <c r="M58" s="372">
        <f t="shared" si="18"/>
        <v>126.1</v>
      </c>
      <c r="N58" s="372">
        <f t="shared" si="18"/>
        <v>414.9</v>
      </c>
      <c r="O58" s="30">
        <f t="shared" si="19"/>
        <v>416.5</v>
      </c>
      <c r="P58" s="30">
        <f t="shared" si="8"/>
        <v>416.5</v>
      </c>
      <c r="Q58" s="30">
        <f t="shared" si="9"/>
        <v>0</v>
      </c>
      <c r="R58" s="30">
        <f t="shared" si="0"/>
        <v>1.6000000000000227</v>
      </c>
      <c r="S58" s="30">
        <f t="shared" si="1"/>
        <v>100.38563509279345</v>
      </c>
      <c r="T58" s="876">
        <f t="shared" si="48"/>
        <v>137.5</v>
      </c>
      <c r="U58" s="82">
        <f t="shared" si="29"/>
        <v>279</v>
      </c>
      <c r="V58" s="762" t="str">
        <f t="shared" si="49"/>
        <v>&gt;200</v>
      </c>
      <c r="W58" s="907">
        <v>126.1</v>
      </c>
      <c r="X58" s="413">
        <v>414.9</v>
      </c>
      <c r="Y58" s="381">
        <v>416.5</v>
      </c>
      <c r="Z58" s="372">
        <f t="shared" si="10"/>
        <v>416.5</v>
      </c>
      <c r="AA58" s="30"/>
      <c r="AB58" s="30">
        <f t="shared" si="20"/>
        <v>1.6000000000000227</v>
      </c>
      <c r="AC58" s="30">
        <f t="shared" si="11"/>
        <v>100.38563509279345</v>
      </c>
      <c r="AD58" s="956">
        <v>137.5</v>
      </c>
      <c r="AE58" s="30">
        <f t="shared" si="43"/>
        <v>279</v>
      </c>
      <c r="AF58" s="152" t="str">
        <f t="shared" si="59"/>
        <v>&gt;200</v>
      </c>
      <c r="AG58" s="593"/>
      <c r="AH58" s="556"/>
      <c r="AI58" s="52"/>
      <c r="AJ58" s="30">
        <f t="shared" si="60"/>
        <v>0</v>
      </c>
      <c r="AK58" s="30" t="str">
        <f t="shared" si="63"/>
        <v xml:space="preserve"> </v>
      </c>
      <c r="AL58" s="836"/>
      <c r="AM58" s="30"/>
      <c r="AN58" s="777" t="str">
        <f t="shared" si="12"/>
        <v xml:space="preserve"> </v>
      </c>
      <c r="AO58" s="593"/>
      <c r="AP58" s="553"/>
      <c r="AQ58" s="44"/>
      <c r="AR58" s="30">
        <f t="shared" si="61"/>
        <v>0</v>
      </c>
      <c r="AS58" s="41" t="str">
        <f t="shared" si="13"/>
        <v xml:space="preserve"> </v>
      </c>
      <c r="AT58" s="817"/>
      <c r="AU58" s="30"/>
      <c r="AV58" s="310"/>
      <c r="AW58" s="688">
        <v>8.1999999999999993</v>
      </c>
      <c r="AX58" s="396">
        <v>8.4</v>
      </c>
      <c r="AY58" s="36">
        <v>9.1</v>
      </c>
      <c r="AZ58" s="36">
        <f t="shared" si="15"/>
        <v>9.1</v>
      </c>
      <c r="BA58" s="36"/>
      <c r="BB58" s="36">
        <f t="shared" si="58"/>
        <v>0.69999999999999929</v>
      </c>
      <c r="BC58" s="36">
        <f t="shared" si="57"/>
        <v>108.33333333333333</v>
      </c>
      <c r="BD58" s="786">
        <v>9.3000000000000007</v>
      </c>
      <c r="BE58" s="30">
        <f t="shared" si="50"/>
        <v>-0.20000000000000107</v>
      </c>
      <c r="BF58" s="152">
        <f t="shared" si="62"/>
        <v>97.849462365591393</v>
      </c>
      <c r="BH58" s="867">
        <f t="shared" si="16"/>
        <v>1.2999999999999998</v>
      </c>
      <c r="BI58" s="867">
        <f t="shared" si="17"/>
        <v>0.6</v>
      </c>
      <c r="BJ58" s="854">
        <v>0.6</v>
      </c>
      <c r="BK58" s="854"/>
      <c r="BL58" s="854"/>
      <c r="BM58" s="854">
        <v>0.7</v>
      </c>
    </row>
    <row r="59" spans="1:65" ht="24.75" customHeight="1" x14ac:dyDescent="0.3">
      <c r="A59" s="620" t="s">
        <v>289</v>
      </c>
      <c r="B59" s="619">
        <v>1415</v>
      </c>
      <c r="C59" s="372">
        <f t="shared" si="64"/>
        <v>121.5</v>
      </c>
      <c r="D59" s="372">
        <f t="shared" si="64"/>
        <v>127.69999999999999</v>
      </c>
      <c r="E59" s="30">
        <f t="shared" si="64"/>
        <v>131.69999999999999</v>
      </c>
      <c r="F59" s="30">
        <f t="shared" si="31"/>
        <v>131.69999999999999</v>
      </c>
      <c r="G59" s="30">
        <f t="shared" si="32"/>
        <v>0</v>
      </c>
      <c r="H59" s="30">
        <f t="shared" si="4"/>
        <v>4</v>
      </c>
      <c r="I59" s="30">
        <f t="shared" si="5"/>
        <v>103.13234142521534</v>
      </c>
      <c r="J59" s="876">
        <f t="shared" si="22"/>
        <v>119.7</v>
      </c>
      <c r="K59" s="41">
        <f t="shared" si="6"/>
        <v>11.999999999999986</v>
      </c>
      <c r="L59" s="214">
        <f t="shared" si="7"/>
        <v>110.02506265664158</v>
      </c>
      <c r="M59" s="372">
        <f t="shared" si="18"/>
        <v>14.1</v>
      </c>
      <c r="N59" s="372">
        <f t="shared" si="18"/>
        <v>16.600000000000001</v>
      </c>
      <c r="O59" s="30">
        <f t="shared" si="19"/>
        <v>20.399999999999999</v>
      </c>
      <c r="P59" s="30">
        <f t="shared" si="8"/>
        <v>20.399999999999999</v>
      </c>
      <c r="Q59" s="30">
        <f t="shared" si="9"/>
        <v>0</v>
      </c>
      <c r="R59" s="30">
        <f t="shared" si="0"/>
        <v>3.7999999999999972</v>
      </c>
      <c r="S59" s="30">
        <f t="shared" si="1"/>
        <v>122.89156626506022</v>
      </c>
      <c r="T59" s="876">
        <f t="shared" si="48"/>
        <v>3</v>
      </c>
      <c r="U59" s="82">
        <f t="shared" si="29"/>
        <v>17.399999999999999</v>
      </c>
      <c r="V59" s="762" t="str">
        <f t="shared" si="49"/>
        <v>&gt;200</v>
      </c>
      <c r="W59" s="907">
        <v>14.1</v>
      </c>
      <c r="X59" s="413">
        <v>16.600000000000001</v>
      </c>
      <c r="Y59" s="381">
        <v>20.399999999999999</v>
      </c>
      <c r="Z59" s="372">
        <f t="shared" si="10"/>
        <v>20.399999999999999</v>
      </c>
      <c r="AA59" s="30"/>
      <c r="AB59" s="30">
        <f t="shared" si="20"/>
        <v>3.7999999999999972</v>
      </c>
      <c r="AC59" s="30">
        <f t="shared" si="11"/>
        <v>122.89156626506022</v>
      </c>
      <c r="AD59" s="956">
        <v>3</v>
      </c>
      <c r="AE59" s="30">
        <f t="shared" si="43"/>
        <v>17.399999999999999</v>
      </c>
      <c r="AF59" s="152" t="str">
        <f t="shared" si="59"/>
        <v>&gt;200</v>
      </c>
      <c r="AG59" s="593"/>
      <c r="AH59" s="556"/>
      <c r="AI59" s="52"/>
      <c r="AJ59" s="30"/>
      <c r="AK59" s="30"/>
      <c r="AL59" s="836"/>
      <c r="AM59" s="30"/>
      <c r="AN59" s="777" t="str">
        <f t="shared" si="12"/>
        <v xml:space="preserve"> </v>
      </c>
      <c r="AO59" s="593"/>
      <c r="AP59" s="553"/>
      <c r="AQ59" s="44"/>
      <c r="AR59" s="30"/>
      <c r="AS59" s="41"/>
      <c r="AT59" s="817"/>
      <c r="AU59" s="30"/>
      <c r="AV59" s="310"/>
      <c r="AW59" s="688">
        <v>107.4</v>
      </c>
      <c r="AX59" s="396">
        <v>111.1</v>
      </c>
      <c r="AY59" s="36">
        <v>111.3</v>
      </c>
      <c r="AZ59" s="36">
        <f t="shared" si="15"/>
        <v>111.3</v>
      </c>
      <c r="BA59" s="36"/>
      <c r="BB59" s="36">
        <f t="shared" si="58"/>
        <v>0.20000000000000284</v>
      </c>
      <c r="BC59" s="36">
        <f t="shared" si="57"/>
        <v>100.18001800180019</v>
      </c>
      <c r="BD59" s="349">
        <v>116.7</v>
      </c>
      <c r="BE59" s="30">
        <f t="shared" si="50"/>
        <v>-5.4000000000000057</v>
      </c>
      <c r="BF59" s="152">
        <f t="shared" si="62"/>
        <v>95.372750642673523</v>
      </c>
      <c r="BH59" s="867">
        <f t="shared" si="16"/>
        <v>0</v>
      </c>
      <c r="BI59" s="867">
        <f t="shared" si="17"/>
        <v>0</v>
      </c>
      <c r="BJ59" s="862"/>
      <c r="BK59" s="854"/>
      <c r="BL59" s="854"/>
      <c r="BM59" s="808"/>
    </row>
    <row r="60" spans="1:65" ht="23.25" customHeight="1" x14ac:dyDescent="0.3">
      <c r="A60" s="635" t="s">
        <v>53</v>
      </c>
      <c r="B60" s="614" t="s">
        <v>275</v>
      </c>
      <c r="C60" s="372">
        <f t="shared" si="64"/>
        <v>1501.9</v>
      </c>
      <c r="D60" s="372">
        <f t="shared" si="64"/>
        <v>1453</v>
      </c>
      <c r="E60" s="30">
        <f t="shared" si="64"/>
        <v>1398.1</v>
      </c>
      <c r="F60" s="30">
        <f t="shared" si="31"/>
        <v>1398.1</v>
      </c>
      <c r="G60" s="30">
        <f t="shared" si="32"/>
        <v>0</v>
      </c>
      <c r="H60" s="30">
        <f t="shared" si="4"/>
        <v>-54.900000000000091</v>
      </c>
      <c r="I60" s="30">
        <f t="shared" si="5"/>
        <v>96.221610461114921</v>
      </c>
      <c r="J60" s="876">
        <f t="shared" si="22"/>
        <v>1635.1</v>
      </c>
      <c r="K60" s="41">
        <f t="shared" si="6"/>
        <v>-237</v>
      </c>
      <c r="L60" s="214">
        <f t="shared" si="7"/>
        <v>85.505473671335082</v>
      </c>
      <c r="M60" s="372">
        <f t="shared" si="18"/>
        <v>1053.8</v>
      </c>
      <c r="N60" s="372">
        <f t="shared" si="18"/>
        <v>1028</v>
      </c>
      <c r="O60" s="30">
        <f t="shared" si="19"/>
        <v>969.2</v>
      </c>
      <c r="P60" s="30">
        <f t="shared" si="8"/>
        <v>969.2</v>
      </c>
      <c r="Q60" s="30">
        <f t="shared" si="9"/>
        <v>0</v>
      </c>
      <c r="R60" s="30">
        <f t="shared" si="0"/>
        <v>-58.799999999999955</v>
      </c>
      <c r="S60" s="30">
        <f t="shared" si="1"/>
        <v>94.28015564202336</v>
      </c>
      <c r="T60" s="876">
        <f t="shared" si="48"/>
        <v>1183.5</v>
      </c>
      <c r="U60" s="82">
        <f t="shared" si="29"/>
        <v>-214.29999999999995</v>
      </c>
      <c r="V60" s="762">
        <f t="shared" si="49"/>
        <v>81.89269117025772</v>
      </c>
      <c r="W60" s="907">
        <f>W62+W63</f>
        <v>1053.8</v>
      </c>
      <c r="X60" s="752">
        <f>X62+X63</f>
        <v>1028</v>
      </c>
      <c r="Y60" s="381">
        <f>Y62+Y63</f>
        <v>969.2</v>
      </c>
      <c r="Z60" s="372">
        <f t="shared" si="10"/>
        <v>969.2</v>
      </c>
      <c r="AA60" s="30">
        <f>AA62+AA63</f>
        <v>0</v>
      </c>
      <c r="AB60" s="30">
        <f t="shared" si="20"/>
        <v>-58.799999999999955</v>
      </c>
      <c r="AC60" s="30">
        <f t="shared" si="11"/>
        <v>94.28015564202336</v>
      </c>
      <c r="AD60" s="956">
        <f>AD62+AD63</f>
        <v>1183.5</v>
      </c>
      <c r="AE60" s="30">
        <f t="shared" si="43"/>
        <v>-214.29999999999995</v>
      </c>
      <c r="AF60" s="152">
        <f t="shared" si="59"/>
        <v>81.89269117025772</v>
      </c>
      <c r="AG60" s="593"/>
      <c r="AH60" s="553"/>
      <c r="AI60" s="44">
        <f>AI62+AI63</f>
        <v>0</v>
      </c>
      <c r="AJ60" s="30">
        <f t="shared" si="60"/>
        <v>0</v>
      </c>
      <c r="AK60" s="30" t="str">
        <f t="shared" si="63"/>
        <v xml:space="preserve"> </v>
      </c>
      <c r="AL60" s="836">
        <f>AL62+AL63</f>
        <v>0</v>
      </c>
      <c r="AM60" s="30">
        <f>AI60-AL60</f>
        <v>0</v>
      </c>
      <c r="AN60" s="777" t="str">
        <f t="shared" si="12"/>
        <v xml:space="preserve"> </v>
      </c>
      <c r="AO60" s="553">
        <f>AO62+AO63</f>
        <v>0</v>
      </c>
      <c r="AP60" s="553">
        <f>AP62+AP63</f>
        <v>0</v>
      </c>
      <c r="AQ60" s="553">
        <f>AQ62+AQ63</f>
        <v>0</v>
      </c>
      <c r="AR60" s="30">
        <f t="shared" si="61"/>
        <v>0</v>
      </c>
      <c r="AS60" s="41" t="str">
        <f t="shared" si="13"/>
        <v xml:space="preserve"> </v>
      </c>
      <c r="AT60" s="817"/>
      <c r="AU60" s="30">
        <f>AQ60-AT60</f>
        <v>0</v>
      </c>
      <c r="AV60" s="310" t="str">
        <f t="shared" si="14"/>
        <v xml:space="preserve"> </v>
      </c>
      <c r="AW60" s="172">
        <f>AW62+AW63</f>
        <v>448.1</v>
      </c>
      <c r="AX60" s="402">
        <f>AX62+AX63</f>
        <v>425</v>
      </c>
      <c r="AY60" s="30">
        <f>AY62+AY63</f>
        <v>428.9</v>
      </c>
      <c r="AZ60" s="30">
        <f t="shared" si="15"/>
        <v>428.9</v>
      </c>
      <c r="BA60" s="30">
        <f>BA62+BA63</f>
        <v>0</v>
      </c>
      <c r="BB60" s="30">
        <f t="shared" si="58"/>
        <v>3.8999999999999773</v>
      </c>
      <c r="BC60" s="30">
        <f t="shared" si="57"/>
        <v>100.91764705882353</v>
      </c>
      <c r="BD60" s="786">
        <f>BD62+BD63</f>
        <v>451.59999999999997</v>
      </c>
      <c r="BE60" s="30">
        <f t="shared" si="50"/>
        <v>-22.699999999999989</v>
      </c>
      <c r="BF60" s="152">
        <f t="shared" si="62"/>
        <v>94.973427812223207</v>
      </c>
      <c r="BH60" s="867">
        <f t="shared" si="16"/>
        <v>58.8</v>
      </c>
      <c r="BI60" s="867">
        <f t="shared" si="17"/>
        <v>48.699999999999996</v>
      </c>
      <c r="BJ60" s="854">
        <v>48.699999999999996</v>
      </c>
      <c r="BK60" s="854"/>
      <c r="BL60" s="854"/>
      <c r="BM60" s="854">
        <v>10.1</v>
      </c>
    </row>
    <row r="61" spans="1:65" ht="16.5" customHeight="1" x14ac:dyDescent="0.3">
      <c r="A61" s="630" t="s">
        <v>4</v>
      </c>
      <c r="B61" s="614"/>
      <c r="C61" s="600"/>
      <c r="D61" s="372"/>
      <c r="E61" s="30"/>
      <c r="F61" s="30">
        <f t="shared" si="31"/>
        <v>0</v>
      </c>
      <c r="G61" s="30">
        <f t="shared" si="32"/>
        <v>0</v>
      </c>
      <c r="H61" s="30">
        <f t="shared" si="4"/>
        <v>0</v>
      </c>
      <c r="I61" s="30" t="str">
        <f t="shared" si="5"/>
        <v xml:space="preserve"> </v>
      </c>
      <c r="J61" s="876">
        <f t="shared" si="22"/>
        <v>0</v>
      </c>
      <c r="K61" s="41">
        <f t="shared" si="6"/>
        <v>0</v>
      </c>
      <c r="L61" s="214" t="str">
        <f t="shared" si="7"/>
        <v xml:space="preserve"> </v>
      </c>
      <c r="M61" s="567"/>
      <c r="N61" s="372"/>
      <c r="O61" s="30"/>
      <c r="P61" s="30"/>
      <c r="Q61" s="30"/>
      <c r="R61" s="30"/>
      <c r="S61" s="30"/>
      <c r="T61" s="876"/>
      <c r="U61" s="82"/>
      <c r="V61" s="762" t="str">
        <f t="shared" si="49"/>
        <v xml:space="preserve"> </v>
      </c>
      <c r="W61" s="907"/>
      <c r="X61" s="413"/>
      <c r="Y61" s="381"/>
      <c r="Z61" s="372"/>
      <c r="AA61" s="30"/>
      <c r="AB61" s="30"/>
      <c r="AC61" s="30"/>
      <c r="AD61" s="956"/>
      <c r="AE61" s="30">
        <f t="shared" si="43"/>
        <v>0</v>
      </c>
      <c r="AF61" s="152" t="str">
        <f t="shared" si="59"/>
        <v xml:space="preserve"> </v>
      </c>
      <c r="AG61" s="151"/>
      <c r="AH61" s="372"/>
      <c r="AI61" s="30"/>
      <c r="AJ61" s="30">
        <f t="shared" si="60"/>
        <v>0</v>
      </c>
      <c r="AK61" s="30" t="str">
        <f t="shared" si="63"/>
        <v xml:space="preserve"> </v>
      </c>
      <c r="AL61" s="831"/>
      <c r="AM61" s="30"/>
      <c r="AN61" s="777" t="str">
        <f t="shared" si="12"/>
        <v xml:space="preserve"> </v>
      </c>
      <c r="AO61" s="151"/>
      <c r="AP61" s="372"/>
      <c r="AQ61" s="30"/>
      <c r="AR61" s="30">
        <f t="shared" si="61"/>
        <v>0</v>
      </c>
      <c r="AS61" s="41" t="str">
        <f t="shared" si="13"/>
        <v xml:space="preserve"> </v>
      </c>
      <c r="AT61" s="786"/>
      <c r="AU61" s="30"/>
      <c r="AV61" s="310"/>
      <c r="AW61" s="567"/>
      <c r="AX61" s="402"/>
      <c r="AY61" s="30"/>
      <c r="AZ61" s="30"/>
      <c r="BA61" s="30"/>
      <c r="BB61" s="30">
        <f t="shared" si="58"/>
        <v>0</v>
      </c>
      <c r="BC61" s="30" t="str">
        <f t="shared" si="57"/>
        <v xml:space="preserve"> </v>
      </c>
      <c r="BD61" s="786"/>
      <c r="BE61" s="30">
        <f t="shared" si="50"/>
        <v>0</v>
      </c>
      <c r="BF61" s="152" t="str">
        <f t="shared" si="62"/>
        <v xml:space="preserve"> </v>
      </c>
      <c r="BH61" s="867">
        <f t="shared" si="16"/>
        <v>0</v>
      </c>
      <c r="BI61" s="867">
        <f t="shared" si="17"/>
        <v>0</v>
      </c>
      <c r="BJ61" s="854"/>
      <c r="BK61" s="854"/>
      <c r="BL61" s="854"/>
      <c r="BM61" s="854"/>
    </row>
    <row r="62" spans="1:65" s="6" customFormat="1" ht="19.5" customHeight="1" x14ac:dyDescent="0.3">
      <c r="A62" s="620" t="s">
        <v>265</v>
      </c>
      <c r="B62" s="619">
        <v>1422</v>
      </c>
      <c r="C62" s="396">
        <f t="shared" ref="C62:E67" si="65">M62+AW62</f>
        <v>377.8</v>
      </c>
      <c r="D62" s="396">
        <f t="shared" si="65"/>
        <v>361.3</v>
      </c>
      <c r="E62" s="36">
        <f t="shared" si="65"/>
        <v>501.9</v>
      </c>
      <c r="F62" s="36">
        <f t="shared" si="31"/>
        <v>501.9</v>
      </c>
      <c r="G62" s="30">
        <f t="shared" si="32"/>
        <v>0</v>
      </c>
      <c r="H62" s="36">
        <f t="shared" si="4"/>
        <v>140.59999999999997</v>
      </c>
      <c r="I62" s="36">
        <f t="shared" si="5"/>
        <v>138.91502906172155</v>
      </c>
      <c r="J62" s="876">
        <f t="shared" si="22"/>
        <v>413.2</v>
      </c>
      <c r="K62" s="41">
        <f t="shared" si="6"/>
        <v>88.699999999999989</v>
      </c>
      <c r="L62" s="214">
        <f t="shared" si="7"/>
        <v>121.46660212971926</v>
      </c>
      <c r="M62" s="396">
        <f t="shared" si="18"/>
        <v>335.3</v>
      </c>
      <c r="N62" s="396">
        <f t="shared" si="18"/>
        <v>307.8</v>
      </c>
      <c r="O62" s="36">
        <f t="shared" si="19"/>
        <v>329</v>
      </c>
      <c r="P62" s="36">
        <f t="shared" si="8"/>
        <v>329</v>
      </c>
      <c r="Q62" s="36">
        <f t="shared" si="9"/>
        <v>0</v>
      </c>
      <c r="R62" s="36">
        <f t="shared" si="0"/>
        <v>21.199999999999989</v>
      </c>
      <c r="S62" s="36">
        <f t="shared" si="1"/>
        <v>106.88758934372969</v>
      </c>
      <c r="T62" s="873">
        <f t="shared" si="48"/>
        <v>348</v>
      </c>
      <c r="U62" s="691">
        <f t="shared" si="29"/>
        <v>-19</v>
      </c>
      <c r="V62" s="762">
        <f t="shared" si="49"/>
        <v>94.540229885057471</v>
      </c>
      <c r="W62" s="908">
        <v>335.3</v>
      </c>
      <c r="X62" s="544">
        <v>307.8</v>
      </c>
      <c r="Y62" s="384">
        <v>329</v>
      </c>
      <c r="Z62" s="396">
        <f t="shared" si="10"/>
        <v>329</v>
      </c>
      <c r="AA62" s="36"/>
      <c r="AB62" s="36">
        <f t="shared" si="20"/>
        <v>21.199999999999989</v>
      </c>
      <c r="AC62" s="36">
        <f t="shared" si="11"/>
        <v>106.88758934372969</v>
      </c>
      <c r="AD62" s="957">
        <v>348</v>
      </c>
      <c r="AE62" s="30">
        <f t="shared" si="43"/>
        <v>-19</v>
      </c>
      <c r="AF62" s="152">
        <f t="shared" si="59"/>
        <v>94.540229885057471</v>
      </c>
      <c r="AG62" s="692"/>
      <c r="AH62" s="693"/>
      <c r="AI62" s="694"/>
      <c r="AJ62" s="36">
        <f t="shared" si="60"/>
        <v>0</v>
      </c>
      <c r="AK62" s="36" t="str">
        <f t="shared" si="63"/>
        <v xml:space="preserve"> </v>
      </c>
      <c r="AL62" s="839"/>
      <c r="AM62" s="36"/>
      <c r="AN62" s="777" t="str">
        <f t="shared" si="12"/>
        <v xml:space="preserve"> </v>
      </c>
      <c r="AO62" s="692"/>
      <c r="AP62" s="693"/>
      <c r="AQ62" s="694"/>
      <c r="AR62" s="36">
        <f t="shared" si="61"/>
        <v>0</v>
      </c>
      <c r="AS62" s="690" t="str">
        <f t="shared" si="13"/>
        <v xml:space="preserve"> </v>
      </c>
      <c r="AT62" s="820"/>
      <c r="AU62" s="36"/>
      <c r="AV62" s="695"/>
      <c r="AW62" s="688">
        <v>42.5</v>
      </c>
      <c r="AX62" s="471">
        <v>53.5</v>
      </c>
      <c r="AY62" s="36">
        <v>172.9</v>
      </c>
      <c r="AZ62" s="36">
        <f t="shared" si="15"/>
        <v>172.9</v>
      </c>
      <c r="BA62" s="36"/>
      <c r="BB62" s="36">
        <f t="shared" si="58"/>
        <v>119.4</v>
      </c>
      <c r="BC62" s="36" t="str">
        <f t="shared" si="57"/>
        <v>&gt;200</v>
      </c>
      <c r="BD62" s="349">
        <v>65.2</v>
      </c>
      <c r="BE62" s="30">
        <f t="shared" si="50"/>
        <v>107.7</v>
      </c>
      <c r="BF62" s="152" t="str">
        <f t="shared" si="62"/>
        <v>&gt;200</v>
      </c>
      <c r="BG62" s="2"/>
      <c r="BH62" s="867">
        <f t="shared" si="16"/>
        <v>13.1</v>
      </c>
      <c r="BI62" s="867">
        <f t="shared" si="17"/>
        <v>11.4</v>
      </c>
      <c r="BJ62" s="854">
        <v>11.4</v>
      </c>
      <c r="BK62" s="854"/>
      <c r="BL62" s="854"/>
      <c r="BM62" s="854">
        <v>1.7</v>
      </c>
    </row>
    <row r="63" spans="1:65" s="6" customFormat="1" ht="31.5" customHeight="1" x14ac:dyDescent="0.3">
      <c r="A63" s="620" t="s">
        <v>266</v>
      </c>
      <c r="B63" s="619">
        <v>1423</v>
      </c>
      <c r="C63" s="396">
        <f t="shared" si="65"/>
        <v>1124.0999999999999</v>
      </c>
      <c r="D63" s="396">
        <f t="shared" si="65"/>
        <v>1091.7</v>
      </c>
      <c r="E63" s="36">
        <f t="shared" si="65"/>
        <v>896.2</v>
      </c>
      <c r="F63" s="36">
        <f t="shared" si="31"/>
        <v>896.2</v>
      </c>
      <c r="G63" s="30">
        <f t="shared" si="32"/>
        <v>0</v>
      </c>
      <c r="H63" s="36">
        <f t="shared" si="4"/>
        <v>-195.5</v>
      </c>
      <c r="I63" s="36">
        <f t="shared" si="5"/>
        <v>82.09214985801961</v>
      </c>
      <c r="J63" s="876">
        <f t="shared" si="22"/>
        <v>1221.9000000000001</v>
      </c>
      <c r="K63" s="41">
        <f t="shared" si="6"/>
        <v>-325.70000000000005</v>
      </c>
      <c r="L63" s="214">
        <f t="shared" si="7"/>
        <v>73.344790899418939</v>
      </c>
      <c r="M63" s="396">
        <f t="shared" si="18"/>
        <v>718.5</v>
      </c>
      <c r="N63" s="396">
        <f t="shared" si="18"/>
        <v>720.2</v>
      </c>
      <c r="O63" s="36">
        <f t="shared" si="19"/>
        <v>640.20000000000005</v>
      </c>
      <c r="P63" s="36">
        <f t="shared" si="8"/>
        <v>640.20000000000005</v>
      </c>
      <c r="Q63" s="36">
        <f t="shared" si="9"/>
        <v>0</v>
      </c>
      <c r="R63" s="36">
        <f t="shared" si="0"/>
        <v>-80</v>
      </c>
      <c r="S63" s="36">
        <f t="shared" si="1"/>
        <v>88.891974451541245</v>
      </c>
      <c r="T63" s="873">
        <f t="shared" si="48"/>
        <v>835.5</v>
      </c>
      <c r="U63" s="691">
        <f t="shared" si="29"/>
        <v>-195.29999999999995</v>
      </c>
      <c r="V63" s="762">
        <f t="shared" si="49"/>
        <v>76.624775583482958</v>
      </c>
      <c r="W63" s="908">
        <v>718.5</v>
      </c>
      <c r="X63" s="544">
        <v>720.2</v>
      </c>
      <c r="Y63" s="384">
        <v>640.20000000000005</v>
      </c>
      <c r="Z63" s="396">
        <f t="shared" si="10"/>
        <v>640.20000000000005</v>
      </c>
      <c r="AA63" s="36"/>
      <c r="AB63" s="36">
        <f t="shared" si="20"/>
        <v>-80</v>
      </c>
      <c r="AC63" s="36">
        <f t="shared" si="11"/>
        <v>88.891974451541245</v>
      </c>
      <c r="AD63" s="957">
        <v>835.5</v>
      </c>
      <c r="AE63" s="30">
        <f t="shared" si="43"/>
        <v>-195.29999999999995</v>
      </c>
      <c r="AF63" s="152">
        <f t="shared" si="59"/>
        <v>76.624775583482958</v>
      </c>
      <c r="AG63" s="692"/>
      <c r="AH63" s="693"/>
      <c r="AI63" s="694"/>
      <c r="AJ63" s="36">
        <f t="shared" si="60"/>
        <v>0</v>
      </c>
      <c r="AK63" s="36" t="str">
        <f t="shared" si="63"/>
        <v xml:space="preserve"> </v>
      </c>
      <c r="AL63" s="839"/>
      <c r="AM63" s="36"/>
      <c r="AN63" s="777" t="str">
        <f t="shared" si="12"/>
        <v xml:space="preserve"> </v>
      </c>
      <c r="AO63" s="692"/>
      <c r="AP63" s="693"/>
      <c r="AQ63" s="694"/>
      <c r="AR63" s="36">
        <f t="shared" si="61"/>
        <v>0</v>
      </c>
      <c r="AS63" s="690" t="str">
        <f t="shared" si="13"/>
        <v xml:space="preserve"> </v>
      </c>
      <c r="AT63" s="820"/>
      <c r="AU63" s="36"/>
      <c r="AV63" s="695"/>
      <c r="AW63" s="688">
        <v>405.6</v>
      </c>
      <c r="AX63" s="396">
        <v>371.5</v>
      </c>
      <c r="AY63" s="36">
        <v>256</v>
      </c>
      <c r="AZ63" s="36">
        <f t="shared" si="15"/>
        <v>256</v>
      </c>
      <c r="BA63" s="36"/>
      <c r="BB63" s="36">
        <f t="shared" si="58"/>
        <v>-115.5</v>
      </c>
      <c r="BC63" s="36">
        <f t="shared" si="57"/>
        <v>68.90982503364738</v>
      </c>
      <c r="BD63" s="349">
        <v>386.4</v>
      </c>
      <c r="BE63" s="30">
        <f t="shared" si="50"/>
        <v>-130.39999999999998</v>
      </c>
      <c r="BF63" s="152">
        <f t="shared" si="62"/>
        <v>66.252587991718428</v>
      </c>
      <c r="BG63" s="2"/>
      <c r="BH63" s="867">
        <f t="shared" si="16"/>
        <v>45.699999999999996</v>
      </c>
      <c r="BI63" s="867">
        <f t="shared" si="17"/>
        <v>37.299999999999997</v>
      </c>
      <c r="BJ63" s="854">
        <v>37.299999999999997</v>
      </c>
      <c r="BK63" s="854"/>
      <c r="BL63" s="854"/>
      <c r="BM63" s="854">
        <v>8.4</v>
      </c>
    </row>
    <row r="64" spans="1:65" ht="23.25" customHeight="1" x14ac:dyDescent="0.3">
      <c r="A64" s="635" t="s">
        <v>52</v>
      </c>
      <c r="B64" s="614">
        <v>143</v>
      </c>
      <c r="C64" s="372">
        <f t="shared" si="65"/>
        <v>372.09999999999997</v>
      </c>
      <c r="D64" s="372">
        <f t="shared" si="65"/>
        <v>266.8</v>
      </c>
      <c r="E64" s="30">
        <f t="shared" si="65"/>
        <v>282.39999999999998</v>
      </c>
      <c r="F64" s="30">
        <f t="shared" si="31"/>
        <v>282.39999999999998</v>
      </c>
      <c r="G64" s="30">
        <f t="shared" si="32"/>
        <v>0</v>
      </c>
      <c r="H64" s="30">
        <f t="shared" si="4"/>
        <v>15.599999999999966</v>
      </c>
      <c r="I64" s="30">
        <f t="shared" si="5"/>
        <v>105.84707646176909</v>
      </c>
      <c r="J64" s="876">
        <f t="shared" si="22"/>
        <v>370.80000000000007</v>
      </c>
      <c r="K64" s="41">
        <f t="shared" si="6"/>
        <v>-88.400000000000091</v>
      </c>
      <c r="L64" s="214">
        <f t="shared" si="7"/>
        <v>76.159654800431468</v>
      </c>
      <c r="M64" s="372">
        <f t="shared" si="18"/>
        <v>369.79999999999995</v>
      </c>
      <c r="N64" s="372">
        <f t="shared" si="18"/>
        <v>264.40000000000003</v>
      </c>
      <c r="O64" s="30">
        <f t="shared" si="19"/>
        <v>280.09999999999997</v>
      </c>
      <c r="P64" s="30">
        <f t="shared" si="8"/>
        <v>280.09999999999997</v>
      </c>
      <c r="Q64" s="30">
        <f t="shared" si="9"/>
        <v>0</v>
      </c>
      <c r="R64" s="30">
        <f t="shared" si="0"/>
        <v>15.699999999999932</v>
      </c>
      <c r="S64" s="30">
        <f t="shared" si="1"/>
        <v>105.93797276853249</v>
      </c>
      <c r="T64" s="876">
        <f t="shared" si="48"/>
        <v>368.20000000000005</v>
      </c>
      <c r="U64" s="82">
        <f t="shared" si="29"/>
        <v>-88.10000000000008</v>
      </c>
      <c r="V64" s="762">
        <f t="shared" si="49"/>
        <v>76.072786529060281</v>
      </c>
      <c r="W64" s="907">
        <v>366.9</v>
      </c>
      <c r="X64" s="413">
        <v>262.10000000000002</v>
      </c>
      <c r="Y64" s="381">
        <v>276.7</v>
      </c>
      <c r="Z64" s="372">
        <f t="shared" si="10"/>
        <v>276.7</v>
      </c>
      <c r="AA64" s="30"/>
      <c r="AB64" s="30">
        <f t="shared" si="20"/>
        <v>14.599999999999966</v>
      </c>
      <c r="AC64" s="30">
        <f t="shared" si="11"/>
        <v>105.5703929797787</v>
      </c>
      <c r="AD64" s="956">
        <v>365.3</v>
      </c>
      <c r="AE64" s="30">
        <f t="shared" si="43"/>
        <v>-88.600000000000023</v>
      </c>
      <c r="AF64" s="152">
        <f t="shared" si="59"/>
        <v>75.745962222830542</v>
      </c>
      <c r="AG64" s="593">
        <v>2</v>
      </c>
      <c r="AH64" s="555">
        <v>2</v>
      </c>
      <c r="AI64" s="52">
        <v>3</v>
      </c>
      <c r="AJ64" s="30">
        <f t="shared" si="60"/>
        <v>1</v>
      </c>
      <c r="AK64" s="30">
        <f t="shared" si="63"/>
        <v>150</v>
      </c>
      <c r="AL64" s="836">
        <v>2.1</v>
      </c>
      <c r="AM64" s="30">
        <f>AI64-AL64</f>
        <v>0.89999999999999991</v>
      </c>
      <c r="AN64" s="777">
        <f t="shared" si="12"/>
        <v>142.85714285714286</v>
      </c>
      <c r="AO64" s="556">
        <v>0.9</v>
      </c>
      <c r="AP64" s="553">
        <v>0.3</v>
      </c>
      <c r="AQ64" s="44">
        <v>0.4</v>
      </c>
      <c r="AR64" s="30">
        <f t="shared" si="61"/>
        <v>0.10000000000000003</v>
      </c>
      <c r="AS64" s="41">
        <f t="shared" si="13"/>
        <v>133.33333333333334</v>
      </c>
      <c r="AT64" s="817">
        <v>0.8</v>
      </c>
      <c r="AU64" s="30">
        <f>AQ64-AT64</f>
        <v>-0.4</v>
      </c>
      <c r="AV64" s="310">
        <f t="shared" si="14"/>
        <v>50</v>
      </c>
      <c r="AW64" s="567">
        <v>2.2999999999999998</v>
      </c>
      <c r="AX64" s="372">
        <v>2.4</v>
      </c>
      <c r="AY64" s="30">
        <v>2.2999999999999998</v>
      </c>
      <c r="AZ64" s="30">
        <f t="shared" si="15"/>
        <v>2.2999999999999998</v>
      </c>
      <c r="BA64" s="30"/>
      <c r="BB64" s="30">
        <f t="shared" ref="BB64:BB75" si="66">AY64-AX64</f>
        <v>-0.10000000000000009</v>
      </c>
      <c r="BC64" s="30">
        <f t="shared" si="57"/>
        <v>95.833333333333329</v>
      </c>
      <c r="BD64" s="786">
        <v>2.6</v>
      </c>
      <c r="BE64" s="30">
        <f t="shared" si="50"/>
        <v>-0.30000000000000027</v>
      </c>
      <c r="BF64" s="152">
        <f t="shared" si="62"/>
        <v>88.461538461538453</v>
      </c>
      <c r="BH64" s="867">
        <f t="shared" si="16"/>
        <v>12.299999999999999</v>
      </c>
      <c r="BI64" s="867">
        <f t="shared" si="17"/>
        <v>11.799999999999999</v>
      </c>
      <c r="BJ64" s="855">
        <v>11.2</v>
      </c>
      <c r="BK64" s="855">
        <v>0.4</v>
      </c>
      <c r="BL64" s="855">
        <v>0.2</v>
      </c>
      <c r="BM64" s="854">
        <v>0.5</v>
      </c>
    </row>
    <row r="65" spans="1:77" ht="23.25" customHeight="1" x14ac:dyDescent="0.3">
      <c r="A65" s="635" t="s">
        <v>42</v>
      </c>
      <c r="B65" s="614">
        <v>144</v>
      </c>
      <c r="C65" s="372">
        <f t="shared" si="65"/>
        <v>32.299999999999997</v>
      </c>
      <c r="D65" s="372">
        <f t="shared" si="65"/>
        <v>203.3</v>
      </c>
      <c r="E65" s="30">
        <f t="shared" si="65"/>
        <v>181.39999999999998</v>
      </c>
      <c r="F65" s="30">
        <f t="shared" si="31"/>
        <v>181.39999999999998</v>
      </c>
      <c r="G65" s="30">
        <f t="shared" ref="G65:G74" si="67">Q65+BA65</f>
        <v>0</v>
      </c>
      <c r="H65" s="30">
        <f t="shared" si="4"/>
        <v>-21.900000000000034</v>
      </c>
      <c r="I65" s="30">
        <f t="shared" si="5"/>
        <v>89.227742252828307</v>
      </c>
      <c r="J65" s="876">
        <f t="shared" si="22"/>
        <v>118</v>
      </c>
      <c r="K65" s="41">
        <f t="shared" si="6"/>
        <v>63.399999999999977</v>
      </c>
      <c r="L65" s="214">
        <f t="shared" si="7"/>
        <v>153.72881355932202</v>
      </c>
      <c r="M65" s="372">
        <f t="shared" si="18"/>
        <v>10.199999999999999</v>
      </c>
      <c r="N65" s="372">
        <f t="shared" si="18"/>
        <v>105.1</v>
      </c>
      <c r="O65" s="30">
        <f t="shared" si="19"/>
        <v>104.6</v>
      </c>
      <c r="P65" s="30">
        <f t="shared" si="8"/>
        <v>104.6</v>
      </c>
      <c r="Q65" s="30">
        <f t="shared" si="9"/>
        <v>0</v>
      </c>
      <c r="R65" s="30">
        <f t="shared" si="0"/>
        <v>-0.5</v>
      </c>
      <c r="S65" s="30">
        <f t="shared" si="1"/>
        <v>99.52426260704091</v>
      </c>
      <c r="T65" s="876">
        <f t="shared" si="48"/>
        <v>22.2</v>
      </c>
      <c r="U65" s="82">
        <f t="shared" si="29"/>
        <v>82.399999999999991</v>
      </c>
      <c r="V65" s="762" t="str">
        <f t="shared" si="49"/>
        <v>&gt;200</v>
      </c>
      <c r="W65" s="907">
        <v>10.199999999999999</v>
      </c>
      <c r="X65" s="413">
        <v>105.1</v>
      </c>
      <c r="Y65" s="381">
        <v>104.6</v>
      </c>
      <c r="Z65" s="372">
        <f t="shared" si="10"/>
        <v>104.6</v>
      </c>
      <c r="AA65" s="30"/>
      <c r="AB65" s="30">
        <f t="shared" si="20"/>
        <v>-0.5</v>
      </c>
      <c r="AC65" s="30">
        <f t="shared" si="11"/>
        <v>99.52426260704091</v>
      </c>
      <c r="AD65" s="956">
        <v>22.2</v>
      </c>
      <c r="AE65" s="30">
        <f t="shared" si="43"/>
        <v>82.399999999999991</v>
      </c>
      <c r="AF65" s="152" t="str">
        <f t="shared" si="59"/>
        <v>&gt;200</v>
      </c>
      <c r="AG65" s="593"/>
      <c r="AH65" s="555"/>
      <c r="AI65" s="52"/>
      <c r="AJ65" s="30">
        <f t="shared" si="60"/>
        <v>0</v>
      </c>
      <c r="AK65" s="30" t="str">
        <f t="shared" si="63"/>
        <v xml:space="preserve"> </v>
      </c>
      <c r="AL65" s="836"/>
      <c r="AM65" s="30">
        <f t="shared" ref="AM65:AM74" si="68">AI65-AL65</f>
        <v>0</v>
      </c>
      <c r="AN65" s="777" t="str">
        <f t="shared" si="12"/>
        <v xml:space="preserve"> </v>
      </c>
      <c r="AO65" s="593"/>
      <c r="AP65" s="553"/>
      <c r="AQ65" s="44"/>
      <c r="AR65" s="30">
        <f t="shared" si="61"/>
        <v>0</v>
      </c>
      <c r="AS65" s="41" t="str">
        <f t="shared" si="13"/>
        <v xml:space="preserve"> </v>
      </c>
      <c r="AT65" s="817"/>
      <c r="AU65" s="30"/>
      <c r="AV65" s="310" t="str">
        <f t="shared" si="14"/>
        <v xml:space="preserve"> </v>
      </c>
      <c r="AW65" s="567">
        <v>22.1</v>
      </c>
      <c r="AX65" s="402">
        <v>98.2</v>
      </c>
      <c r="AY65" s="62">
        <v>76.8</v>
      </c>
      <c r="AZ65" s="62">
        <f t="shared" si="15"/>
        <v>76.8</v>
      </c>
      <c r="BA65" s="62"/>
      <c r="BB65" s="30">
        <f t="shared" si="66"/>
        <v>-21.400000000000006</v>
      </c>
      <c r="BC65" s="30">
        <f t="shared" si="57"/>
        <v>78.207739307535633</v>
      </c>
      <c r="BD65" s="786">
        <v>95.8</v>
      </c>
      <c r="BE65" s="30">
        <f t="shared" si="50"/>
        <v>-19</v>
      </c>
      <c r="BF65" s="152">
        <f t="shared" si="62"/>
        <v>80.167014613778704</v>
      </c>
      <c r="BH65" s="867">
        <f t="shared" si="16"/>
        <v>1.1000000000000001</v>
      </c>
      <c r="BI65" s="867">
        <f t="shared" si="17"/>
        <v>0.8</v>
      </c>
      <c r="BJ65" s="855">
        <v>0.8</v>
      </c>
      <c r="BK65" s="855"/>
      <c r="BL65" s="855"/>
      <c r="BM65" s="854">
        <v>0.3</v>
      </c>
    </row>
    <row r="66" spans="1:77" ht="23.25" customHeight="1" x14ac:dyDescent="0.3">
      <c r="A66" s="635" t="s">
        <v>43</v>
      </c>
      <c r="B66" s="614">
        <v>145</v>
      </c>
      <c r="C66" s="372">
        <f t="shared" si="65"/>
        <v>290.10000000000002</v>
      </c>
      <c r="D66" s="372">
        <f t="shared" si="65"/>
        <v>435.5</v>
      </c>
      <c r="E66" s="30">
        <f t="shared" si="65"/>
        <v>468.2</v>
      </c>
      <c r="F66" s="30">
        <f t="shared" si="31"/>
        <v>419.8</v>
      </c>
      <c r="G66" s="30">
        <f t="shared" si="67"/>
        <v>48.4</v>
      </c>
      <c r="H66" s="30">
        <f t="shared" si="4"/>
        <v>32.699999999999989</v>
      </c>
      <c r="I66" s="30">
        <f t="shared" si="5"/>
        <v>107.50861079219287</v>
      </c>
      <c r="J66" s="876">
        <f t="shared" si="22"/>
        <v>320.60000000000002</v>
      </c>
      <c r="K66" s="41">
        <f t="shared" si="6"/>
        <v>147.59999999999997</v>
      </c>
      <c r="L66" s="214">
        <f t="shared" si="7"/>
        <v>146.03867747972549</v>
      </c>
      <c r="M66" s="372">
        <f t="shared" si="18"/>
        <v>275.5</v>
      </c>
      <c r="N66" s="372">
        <f t="shared" si="18"/>
        <v>420.2</v>
      </c>
      <c r="O66" s="30">
        <f t="shared" si="19"/>
        <v>452.09999999999997</v>
      </c>
      <c r="P66" s="30">
        <f t="shared" si="8"/>
        <v>403.7</v>
      </c>
      <c r="Q66" s="30">
        <f t="shared" si="9"/>
        <v>48.4</v>
      </c>
      <c r="R66" s="30">
        <f t="shared" si="0"/>
        <v>31.899999999999977</v>
      </c>
      <c r="S66" s="30">
        <f t="shared" si="1"/>
        <v>107.59162303664922</v>
      </c>
      <c r="T66" s="876">
        <f t="shared" si="48"/>
        <v>300.8</v>
      </c>
      <c r="U66" s="82">
        <f t="shared" si="29"/>
        <v>151.29999999999995</v>
      </c>
      <c r="V66" s="762">
        <f t="shared" si="49"/>
        <v>150.29920212765956</v>
      </c>
      <c r="W66" s="907">
        <v>89.9</v>
      </c>
      <c r="X66" s="413">
        <v>135.9</v>
      </c>
      <c r="Y66" s="381">
        <v>173.9</v>
      </c>
      <c r="Z66" s="372">
        <f t="shared" si="10"/>
        <v>125.5</v>
      </c>
      <c r="AA66" s="30">
        <v>48.4</v>
      </c>
      <c r="AB66" s="30">
        <f t="shared" si="20"/>
        <v>38</v>
      </c>
      <c r="AC66" s="30">
        <f t="shared" si="11"/>
        <v>127.96173657100809</v>
      </c>
      <c r="AD66" s="956">
        <v>103.4</v>
      </c>
      <c r="AE66" s="30">
        <f t="shared" si="43"/>
        <v>70.5</v>
      </c>
      <c r="AF66" s="152">
        <f t="shared" si="59"/>
        <v>168.18181818181819</v>
      </c>
      <c r="AG66" s="593">
        <v>147.19999999999999</v>
      </c>
      <c r="AH66" s="555">
        <v>220.4</v>
      </c>
      <c r="AI66" s="52">
        <v>214.5</v>
      </c>
      <c r="AJ66" s="30">
        <f t="shared" si="60"/>
        <v>-5.9000000000000057</v>
      </c>
      <c r="AK66" s="30">
        <f>IF(AH66&lt;&gt;0,IF(AI66/AH66*100&lt;0,"&lt;0",IF(AI66/AH66*100&gt;200,"&gt;200",AI66/AH66*100))," ")</f>
        <v>97.32304900181488</v>
      </c>
      <c r="AL66" s="840">
        <v>150.30000000000001</v>
      </c>
      <c r="AM66" s="30">
        <f t="shared" si="68"/>
        <v>64.199999999999989</v>
      </c>
      <c r="AN66" s="777">
        <f t="shared" si="12"/>
        <v>142.71457085828342</v>
      </c>
      <c r="AO66" s="555">
        <v>38.4</v>
      </c>
      <c r="AP66" s="555">
        <v>63.9</v>
      </c>
      <c r="AQ66" s="52">
        <v>63.7</v>
      </c>
      <c r="AR66" s="30">
        <f t="shared" si="61"/>
        <v>-0.19999999999999574</v>
      </c>
      <c r="AS66" s="41">
        <f t="shared" si="13"/>
        <v>99.687010954616596</v>
      </c>
      <c r="AT66" s="821">
        <v>47.1</v>
      </c>
      <c r="AU66" s="30">
        <f>AQ66-AT66</f>
        <v>16.600000000000001</v>
      </c>
      <c r="AV66" s="310">
        <f t="shared" si="14"/>
        <v>135.24416135881103</v>
      </c>
      <c r="AW66" s="567">
        <v>14.6</v>
      </c>
      <c r="AX66" s="372">
        <v>15.3</v>
      </c>
      <c r="AY66" s="30">
        <v>16.100000000000001</v>
      </c>
      <c r="AZ66" s="30">
        <f t="shared" si="15"/>
        <v>16.100000000000001</v>
      </c>
      <c r="BA66" s="30"/>
      <c r="BB66" s="30">
        <f t="shared" si="66"/>
        <v>0.80000000000000071</v>
      </c>
      <c r="BC66" s="30">
        <f t="shared" si="57"/>
        <v>105.22875816993465</v>
      </c>
      <c r="BD66" s="786">
        <v>19.8</v>
      </c>
      <c r="BE66" s="30">
        <f t="shared" si="50"/>
        <v>-3.6999999999999993</v>
      </c>
      <c r="BF66" s="152">
        <f t="shared" si="62"/>
        <v>81.313131313131322</v>
      </c>
      <c r="BH66" s="867">
        <f t="shared" si="16"/>
        <v>21.400000000000002</v>
      </c>
      <c r="BI66" s="867">
        <f t="shared" si="17"/>
        <v>18.900000000000002</v>
      </c>
      <c r="BJ66" s="808">
        <v>18.7</v>
      </c>
      <c r="BK66" s="854">
        <v>0.1</v>
      </c>
      <c r="BL66" s="854">
        <v>0.1</v>
      </c>
      <c r="BM66" s="809">
        <v>2.5</v>
      </c>
    </row>
    <row r="67" spans="1:77" ht="18.75" hidden="1" customHeight="1" x14ac:dyDescent="0.3">
      <c r="A67" s="635"/>
      <c r="B67" s="614"/>
      <c r="C67" s="600"/>
      <c r="D67" s="372">
        <f t="shared" si="65"/>
        <v>0</v>
      </c>
      <c r="E67" s="30">
        <f t="shared" si="65"/>
        <v>0</v>
      </c>
      <c r="F67" s="30">
        <f t="shared" si="31"/>
        <v>0</v>
      </c>
      <c r="G67" s="30">
        <f t="shared" si="67"/>
        <v>0</v>
      </c>
      <c r="H67" s="30">
        <f t="shared" si="4"/>
        <v>0</v>
      </c>
      <c r="I67" s="30" t="str">
        <f t="shared" si="5"/>
        <v xml:space="preserve"> </v>
      </c>
      <c r="J67" s="876"/>
      <c r="K67" s="41">
        <f t="shared" si="6"/>
        <v>0</v>
      </c>
      <c r="L67" s="214" t="str">
        <f t="shared" si="7"/>
        <v xml:space="preserve"> </v>
      </c>
      <c r="M67" s="903"/>
      <c r="N67" s="372">
        <f t="shared" si="18"/>
        <v>0</v>
      </c>
      <c r="O67" s="30">
        <f t="shared" si="19"/>
        <v>0</v>
      </c>
      <c r="P67" s="30">
        <f t="shared" si="8"/>
        <v>0</v>
      </c>
      <c r="Q67" s="30">
        <f t="shared" si="9"/>
        <v>0</v>
      </c>
      <c r="R67" s="30">
        <f t="shared" si="0"/>
        <v>0</v>
      </c>
      <c r="S67" s="30" t="str">
        <f t="shared" si="1"/>
        <v xml:space="preserve"> </v>
      </c>
      <c r="T67" s="876">
        <f t="shared" si="48"/>
        <v>0</v>
      </c>
      <c r="U67" s="82">
        <f t="shared" si="29"/>
        <v>0</v>
      </c>
      <c r="V67" s="762"/>
      <c r="W67" s="907"/>
      <c r="X67" s="413">
        <v>0</v>
      </c>
      <c r="Y67" s="381"/>
      <c r="Z67" s="372">
        <f t="shared" si="10"/>
        <v>0</v>
      </c>
      <c r="AA67" s="30"/>
      <c r="AB67" s="30">
        <f t="shared" si="20"/>
        <v>0</v>
      </c>
      <c r="AC67" s="30" t="str">
        <f t="shared" si="11"/>
        <v xml:space="preserve"> </v>
      </c>
      <c r="AD67" s="956"/>
      <c r="AE67" s="30">
        <f t="shared" si="43"/>
        <v>0</v>
      </c>
      <c r="AF67" s="152" t="str">
        <f t="shared" si="59"/>
        <v xml:space="preserve"> </v>
      </c>
      <c r="AG67" s="372"/>
      <c r="AH67" s="372"/>
      <c r="AI67" s="30"/>
      <c r="AJ67" s="30"/>
      <c r="AK67" s="30"/>
      <c r="AL67" s="831"/>
      <c r="AM67" s="30"/>
      <c r="AN67" s="152"/>
      <c r="AO67" s="372"/>
      <c r="AP67" s="372"/>
      <c r="AQ67" s="30"/>
      <c r="AR67" s="30"/>
      <c r="AS67" s="41"/>
      <c r="AT67" s="786"/>
      <c r="AU67" s="30"/>
      <c r="AV67" s="310"/>
      <c r="AW67" s="567"/>
      <c r="AX67" s="372"/>
      <c r="AY67" s="30"/>
      <c r="AZ67" s="30"/>
      <c r="BA67" s="30"/>
      <c r="BB67" s="30"/>
      <c r="BC67" s="30"/>
      <c r="BD67" s="786"/>
      <c r="BE67" s="30"/>
      <c r="BF67" s="152"/>
      <c r="BH67" s="867"/>
      <c r="BI67" s="867"/>
      <c r="BJ67" s="854"/>
      <c r="BK67" s="854"/>
      <c r="BL67" s="854"/>
      <c r="BM67" s="855"/>
    </row>
    <row r="68" spans="1:77" s="594" customFormat="1" ht="34.5" customHeight="1" x14ac:dyDescent="0.3">
      <c r="A68" s="609" t="s">
        <v>46</v>
      </c>
      <c r="B68" s="610">
        <v>19</v>
      </c>
      <c r="C68" s="475">
        <f t="shared" ref="C68:D74" si="69">M68+AW68</f>
        <v>24824.300000000003</v>
      </c>
      <c r="D68" s="475">
        <f t="shared" si="69"/>
        <v>27958.799999999996</v>
      </c>
      <c r="E68" s="50">
        <f>Y68+AI68+AQ68+AY68</f>
        <v>26937.599999999999</v>
      </c>
      <c r="F68" s="50">
        <f t="shared" si="31"/>
        <v>26917.8</v>
      </c>
      <c r="G68" s="50">
        <f>Q68+BA68-BA69</f>
        <v>15.9</v>
      </c>
      <c r="H68" s="50">
        <f t="shared" si="4"/>
        <v>-1021.1999999999971</v>
      </c>
      <c r="I68" s="50">
        <f t="shared" si="5"/>
        <v>96.347482724580473</v>
      </c>
      <c r="J68" s="870">
        <f t="shared" si="22"/>
        <v>23122.300000000003</v>
      </c>
      <c r="K68" s="29">
        <f t="shared" si="6"/>
        <v>3815.2999999999956</v>
      </c>
      <c r="L68" s="214">
        <f t="shared" si="7"/>
        <v>116.5005211419279</v>
      </c>
      <c r="M68" s="475">
        <f>M69+M70</f>
        <v>11592.900000000001</v>
      </c>
      <c r="N68" s="475">
        <f>N69+N70</f>
        <v>13875.399999999998</v>
      </c>
      <c r="O68" s="50">
        <f>O69+O70</f>
        <v>13319.699999999999</v>
      </c>
      <c r="P68" s="50">
        <f>P69+P70</f>
        <v>13303.8</v>
      </c>
      <c r="Q68" s="50">
        <f t="shared" si="9"/>
        <v>15.9</v>
      </c>
      <c r="R68" s="50">
        <f t="shared" si="0"/>
        <v>-555.69999999999891</v>
      </c>
      <c r="S68" s="50">
        <f t="shared" si="1"/>
        <v>95.995070412384521</v>
      </c>
      <c r="T68" s="870">
        <f>T69+T70</f>
        <v>10794.1</v>
      </c>
      <c r="U68" s="76">
        <f t="shared" si="29"/>
        <v>2525.5999999999985</v>
      </c>
      <c r="V68" s="757">
        <f t="shared" si="49"/>
        <v>123.39796740812108</v>
      </c>
      <c r="W68" s="914">
        <f>W69+W70+W71+W72</f>
        <v>26.7</v>
      </c>
      <c r="X68" s="716">
        <f>X69+X70+X71+X72</f>
        <v>17.8</v>
      </c>
      <c r="Y68" s="706">
        <f>Y69+Y70+Y73+Y74</f>
        <v>16.600000000000001</v>
      </c>
      <c r="Z68" s="705">
        <f t="shared" si="10"/>
        <v>0.70000000000000107</v>
      </c>
      <c r="AA68" s="50">
        <f>AA69+AA70+AA73+AA74</f>
        <v>15.9</v>
      </c>
      <c r="AB68" s="50">
        <f t="shared" si="20"/>
        <v>-1.1999999999999993</v>
      </c>
      <c r="AC68" s="50">
        <f t="shared" si="11"/>
        <v>93.258426966292134</v>
      </c>
      <c r="AD68" s="961">
        <f>AD69+AD70+AD73+AD74</f>
        <v>23.5</v>
      </c>
      <c r="AE68" s="50">
        <f t="shared" si="43"/>
        <v>-6.8999999999999986</v>
      </c>
      <c r="AF68" s="159">
        <f>IF(AD68&lt;&gt;0,IF(Y68/AD68*100&lt;0,"&lt;0",IF(Y68/AD68*100&gt;200,"&gt;200",Y68/AD68*100))," ")</f>
        <v>70.638297872340431</v>
      </c>
      <c r="AG68" s="475">
        <f>AG69+AG70</f>
        <v>8560.5</v>
      </c>
      <c r="AH68" s="475">
        <f>AH69+AH70</f>
        <v>10323.9</v>
      </c>
      <c r="AI68" s="50">
        <f>AI69+AI70</f>
        <v>9769.4</v>
      </c>
      <c r="AJ68" s="127">
        <f t="shared" ref="AJ68:AJ74" si="70">AI68-AH68</f>
        <v>-554.5</v>
      </c>
      <c r="AK68" s="127">
        <f t="shared" ref="AK68:AK74" si="71">IF(AH68&lt;&gt;0,IF(AI68/AH68*100&lt;0,"&lt;0",IF(AI68/AH68*100&gt;200,"&gt;200",AI68/AH68*100))," ")</f>
        <v>94.628967735061366</v>
      </c>
      <c r="AL68" s="838">
        <f>AL69+AL70</f>
        <v>7957</v>
      </c>
      <c r="AM68" s="127">
        <f t="shared" si="68"/>
        <v>1812.3999999999996</v>
      </c>
      <c r="AN68" s="159">
        <f t="shared" ref="AN68:AN75" si="72">IF(AL68&lt;&gt;0,IF(AI68/AL68*100&lt;0,"&lt;0",IF(AI68/AL68*100&gt;200,"&gt;200",AI68/AL68*100))," ")</f>
        <v>122.77742867915042</v>
      </c>
      <c r="AO68" s="475">
        <f>AO69+AO70</f>
        <v>3005.7</v>
      </c>
      <c r="AP68" s="475">
        <f>AP69+AP70</f>
        <v>3533.7</v>
      </c>
      <c r="AQ68" s="50">
        <f>AQ69+AQ70</f>
        <v>3533.7</v>
      </c>
      <c r="AR68" s="127">
        <f t="shared" ref="AR68:AR74" si="73">AQ68-AP68</f>
        <v>0</v>
      </c>
      <c r="AS68" s="29">
        <f t="shared" si="13"/>
        <v>100</v>
      </c>
      <c r="AT68" s="790">
        <f>AT69+AT70</f>
        <v>2813.6</v>
      </c>
      <c r="AU68" s="127">
        <f t="shared" ref="AU68:AU74" si="74">AQ68-AT68</f>
        <v>720.09999999999991</v>
      </c>
      <c r="AV68" s="757">
        <f t="shared" si="14"/>
        <v>125.59354563548479</v>
      </c>
      <c r="AW68" s="708">
        <f>AW69+AW73+AW74</f>
        <v>13231.4</v>
      </c>
      <c r="AX68" s="709">
        <f>AX69+AX73+AX74</f>
        <v>14083.4</v>
      </c>
      <c r="AY68" s="710">
        <f>AY69+AY73+AY74</f>
        <v>13617.9</v>
      </c>
      <c r="AZ68" s="710">
        <f t="shared" si="15"/>
        <v>13614</v>
      </c>
      <c r="BA68" s="28">
        <f>BA69+BA73+BA74</f>
        <v>3.9</v>
      </c>
      <c r="BB68" s="50">
        <f t="shared" si="66"/>
        <v>-465.5</v>
      </c>
      <c r="BC68" s="28">
        <f t="shared" si="57"/>
        <v>96.694690202649923</v>
      </c>
      <c r="BD68" s="790">
        <f>BD69+BD70+BD73+BD74</f>
        <v>12328.2</v>
      </c>
      <c r="BE68" s="50">
        <f t="shared" si="50"/>
        <v>1289.6999999999989</v>
      </c>
      <c r="BF68" s="159">
        <f>IF(BD68&lt;&gt;0,IF(AY68/BD68*100&lt;0,"&lt;0",IF(AY68/BD68*100&gt;200,"&gt;200",AY68/BD68*100))," ")</f>
        <v>110.46138122353628</v>
      </c>
      <c r="BG68" s="2"/>
      <c r="BH68" s="867">
        <f t="shared" si="16"/>
        <v>1418.9</v>
      </c>
      <c r="BI68" s="867">
        <f t="shared" si="17"/>
        <v>1015.4</v>
      </c>
      <c r="BJ68" s="854"/>
      <c r="BK68" s="854">
        <v>965.4</v>
      </c>
      <c r="BL68" s="854">
        <v>50</v>
      </c>
      <c r="BM68" s="854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3">
      <c r="A69" s="636" t="s">
        <v>47</v>
      </c>
      <c r="B69" s="614">
        <v>191</v>
      </c>
      <c r="C69" s="397">
        <f t="shared" si="69"/>
        <v>13258.1</v>
      </c>
      <c r="D69" s="397">
        <f t="shared" si="69"/>
        <v>14101.199999999999</v>
      </c>
      <c r="E69" s="49">
        <f t="shared" ref="E69:E74" si="75">O69+AY69</f>
        <v>13634.5</v>
      </c>
      <c r="F69" s="49">
        <f t="shared" si="31"/>
        <v>13614.7</v>
      </c>
      <c r="G69" s="49">
        <f>Q69+BA69-BA69</f>
        <v>15.9</v>
      </c>
      <c r="H69" s="49">
        <f t="shared" si="4"/>
        <v>-466.69999999999891</v>
      </c>
      <c r="I69" s="49">
        <f t="shared" si="5"/>
        <v>96.690352594105477</v>
      </c>
      <c r="J69" s="877">
        <f t="shared" si="22"/>
        <v>12351.7</v>
      </c>
      <c r="K69" s="47">
        <f t="shared" si="6"/>
        <v>1282.7999999999993</v>
      </c>
      <c r="L69" s="214">
        <f t="shared" si="7"/>
        <v>110.38561493559591</v>
      </c>
      <c r="M69" s="397">
        <f t="shared" si="18"/>
        <v>26.7</v>
      </c>
      <c r="N69" s="397">
        <f t="shared" si="18"/>
        <v>17.8</v>
      </c>
      <c r="O69" s="49">
        <f t="shared" si="19"/>
        <v>16.600000000000001</v>
      </c>
      <c r="P69" s="49">
        <f t="shared" si="8"/>
        <v>0.70000000000000107</v>
      </c>
      <c r="Q69" s="49">
        <f t="shared" si="9"/>
        <v>15.9</v>
      </c>
      <c r="R69" s="49">
        <f t="shared" si="0"/>
        <v>-1.1999999999999993</v>
      </c>
      <c r="S69" s="49">
        <f t="shared" si="1"/>
        <v>93.258426966292134</v>
      </c>
      <c r="T69" s="877">
        <f t="shared" si="48"/>
        <v>23.5</v>
      </c>
      <c r="U69" s="84">
        <f t="shared" si="29"/>
        <v>-6.8999999999999986</v>
      </c>
      <c r="V69" s="736">
        <f t="shared" si="49"/>
        <v>70.638297872340431</v>
      </c>
      <c r="W69" s="914">
        <v>26.7</v>
      </c>
      <c r="X69" s="716">
        <v>17.8</v>
      </c>
      <c r="Y69" s="706">
        <v>16.600000000000001</v>
      </c>
      <c r="Z69" s="705">
        <f t="shared" si="10"/>
        <v>0.70000000000000107</v>
      </c>
      <c r="AA69" s="49">
        <v>15.9</v>
      </c>
      <c r="AB69" s="49">
        <f t="shared" si="20"/>
        <v>-1.1999999999999993</v>
      </c>
      <c r="AC69" s="49">
        <f t="shared" si="11"/>
        <v>93.258426966292134</v>
      </c>
      <c r="AD69" s="961">
        <v>23.5</v>
      </c>
      <c r="AE69" s="49">
        <f t="shared" si="43"/>
        <v>-6.8999999999999986</v>
      </c>
      <c r="AF69" s="160">
        <f>IF(AD69&lt;&gt;0,IF(Y69/AD69*100&lt;0,"&lt;0",IF(Y69/AD69*100&gt;200,"&gt;200",Y69/AD69*100))," ")</f>
        <v>70.638297872340431</v>
      </c>
      <c r="AG69" s="175"/>
      <c r="AH69" s="397"/>
      <c r="AI69" s="49"/>
      <c r="AJ69" s="30">
        <f t="shared" si="70"/>
        <v>0</v>
      </c>
      <c r="AK69" s="30" t="str">
        <f t="shared" si="71"/>
        <v xml:space="preserve"> </v>
      </c>
      <c r="AL69" s="841"/>
      <c r="AM69" s="30">
        <f t="shared" si="68"/>
        <v>0</v>
      </c>
      <c r="AN69" s="160" t="str">
        <f t="shared" si="72"/>
        <v xml:space="preserve"> </v>
      </c>
      <c r="AO69" s="175"/>
      <c r="AP69" s="397"/>
      <c r="AQ69" s="49"/>
      <c r="AR69" s="30">
        <f t="shared" si="73"/>
        <v>0</v>
      </c>
      <c r="AS69" s="47" t="str">
        <f t="shared" si="13"/>
        <v xml:space="preserve"> </v>
      </c>
      <c r="AT69" s="792"/>
      <c r="AU69" s="30">
        <f t="shared" si="74"/>
        <v>0</v>
      </c>
      <c r="AV69" s="741" t="str">
        <f t="shared" si="14"/>
        <v xml:space="preserve"> </v>
      </c>
      <c r="AW69" s="707">
        <v>13231.4</v>
      </c>
      <c r="AX69" s="711">
        <f>14119.3-35.9</f>
        <v>14083.4</v>
      </c>
      <c r="AY69" s="712">
        <v>13617.9</v>
      </c>
      <c r="AZ69" s="712">
        <f t="shared" si="15"/>
        <v>13614</v>
      </c>
      <c r="BA69" s="30">
        <v>3.9</v>
      </c>
      <c r="BB69" s="30">
        <f t="shared" si="66"/>
        <v>-465.5</v>
      </c>
      <c r="BC69" s="30">
        <f t="shared" si="57"/>
        <v>96.694690202649923</v>
      </c>
      <c r="BD69" s="792">
        <v>12328.2</v>
      </c>
      <c r="BE69" s="49">
        <f t="shared" si="50"/>
        <v>1289.6999999999989</v>
      </c>
      <c r="BF69" s="160">
        <f>IF(BD69&lt;&gt;0,IF(AY69/BD69*100&lt;0,"&lt;0",IF(AY69/BD69*100&gt;200,"&gt;200",AY69/BD69*100))," ")</f>
        <v>110.46138122353628</v>
      </c>
      <c r="BG69" s="2"/>
      <c r="BH69" s="867">
        <f t="shared" si="16"/>
        <v>403.5</v>
      </c>
      <c r="BI69" s="867">
        <f t="shared" si="17"/>
        <v>0</v>
      </c>
      <c r="BJ69" s="854"/>
      <c r="BK69" s="854"/>
      <c r="BL69" s="857"/>
      <c r="BM69" s="854">
        <v>403.5</v>
      </c>
    </row>
    <row r="70" spans="1:77" s="3" customFormat="1" ht="27" customHeight="1" x14ac:dyDescent="0.3">
      <c r="A70" s="636" t="s">
        <v>48</v>
      </c>
      <c r="B70" s="638">
        <v>192</v>
      </c>
      <c r="C70" s="398">
        <f t="shared" si="69"/>
        <v>11566.2</v>
      </c>
      <c r="D70" s="398">
        <f t="shared" si="69"/>
        <v>13857.599999999999</v>
      </c>
      <c r="E70" s="53">
        <f t="shared" si="75"/>
        <v>13303.099999999999</v>
      </c>
      <c r="F70" s="53">
        <f>P70+AZ70</f>
        <v>13303.099999999999</v>
      </c>
      <c r="G70" s="53">
        <f t="shared" si="67"/>
        <v>0</v>
      </c>
      <c r="H70" s="53">
        <f t="shared" si="4"/>
        <v>-554.5</v>
      </c>
      <c r="I70" s="53">
        <f t="shared" si="5"/>
        <v>95.998585613670471</v>
      </c>
      <c r="J70" s="877">
        <f t="shared" si="22"/>
        <v>10770.6</v>
      </c>
      <c r="K70" s="47">
        <f t="shared" si="6"/>
        <v>2532.4999999999982</v>
      </c>
      <c r="L70" s="214">
        <f t="shared" si="7"/>
        <v>123.51308190815737</v>
      </c>
      <c r="M70" s="397">
        <f t="shared" si="18"/>
        <v>11566.2</v>
      </c>
      <c r="N70" s="397">
        <f t="shared" si="18"/>
        <v>13857.599999999999</v>
      </c>
      <c r="O70" s="49">
        <f t="shared" si="19"/>
        <v>13303.099999999999</v>
      </c>
      <c r="P70" s="53">
        <f>O70</f>
        <v>13303.099999999999</v>
      </c>
      <c r="Q70" s="53">
        <f t="shared" si="9"/>
        <v>0</v>
      </c>
      <c r="R70" s="53">
        <f t="shared" si="0"/>
        <v>-554.5</v>
      </c>
      <c r="S70" s="53">
        <f t="shared" si="1"/>
        <v>95.998585613670471</v>
      </c>
      <c r="T70" s="877">
        <f t="shared" si="48"/>
        <v>10770.6</v>
      </c>
      <c r="U70" s="84">
        <f t="shared" si="29"/>
        <v>2532.4999999999982</v>
      </c>
      <c r="V70" s="736">
        <f t="shared" si="49"/>
        <v>123.51308190815737</v>
      </c>
      <c r="W70" s="915"/>
      <c r="X70" s="546"/>
      <c r="Y70" s="387"/>
      <c r="Z70" s="398">
        <f t="shared" si="10"/>
        <v>0</v>
      </c>
      <c r="AA70" s="53"/>
      <c r="AB70" s="53">
        <f t="shared" si="20"/>
        <v>0</v>
      </c>
      <c r="AC70" s="53" t="str">
        <f t="shared" si="11"/>
        <v xml:space="preserve"> </v>
      </c>
      <c r="AD70" s="962"/>
      <c r="AE70" s="53">
        <f t="shared" si="43"/>
        <v>0</v>
      </c>
      <c r="AF70" s="161" t="str">
        <f>IF(AD70&lt;&gt;0,IF(Y70/AD70*100&lt;0,"&lt;0",IF(Y70/AD70*100&gt;200,"&gt;200",Y70/AD70*100))," ")</f>
        <v xml:space="preserve"> </v>
      </c>
      <c r="AG70" s="398">
        <f>AG71+AG72</f>
        <v>8560.5</v>
      </c>
      <c r="AH70" s="398">
        <f>AH71+AH72</f>
        <v>10323.9</v>
      </c>
      <c r="AI70" s="53">
        <f>AI71+AI72</f>
        <v>9769.4</v>
      </c>
      <c r="AJ70" s="30">
        <f t="shared" si="70"/>
        <v>-554.5</v>
      </c>
      <c r="AK70" s="30">
        <f t="shared" si="71"/>
        <v>94.628967735061366</v>
      </c>
      <c r="AL70" s="841">
        <f>AL71+AL72</f>
        <v>7957</v>
      </c>
      <c r="AM70" s="30">
        <f t="shared" si="68"/>
        <v>1812.3999999999996</v>
      </c>
      <c r="AN70" s="161">
        <f t="shared" si="72"/>
        <v>122.77742867915042</v>
      </c>
      <c r="AO70" s="398">
        <f>AO71+AO72</f>
        <v>3005.7</v>
      </c>
      <c r="AP70" s="398">
        <f>AP71+AP72</f>
        <v>3533.7</v>
      </c>
      <c r="AQ70" s="398">
        <f>AQ71+AQ72</f>
        <v>3533.7</v>
      </c>
      <c r="AR70" s="30">
        <f t="shared" si="73"/>
        <v>0</v>
      </c>
      <c r="AS70" s="47">
        <f t="shared" si="13"/>
        <v>100</v>
      </c>
      <c r="AT70" s="792">
        <f>AT71+AT72</f>
        <v>2813.6</v>
      </c>
      <c r="AU70" s="30">
        <f t="shared" si="74"/>
        <v>720.09999999999991</v>
      </c>
      <c r="AV70" s="741">
        <f t="shared" si="14"/>
        <v>125.59354563548479</v>
      </c>
      <c r="AW70" s="577"/>
      <c r="AX70" s="372"/>
      <c r="AY70" s="30"/>
      <c r="AZ70" s="30">
        <f t="shared" si="15"/>
        <v>0</v>
      </c>
      <c r="BA70" s="30"/>
      <c r="BB70" s="30">
        <f t="shared" si="66"/>
        <v>0</v>
      </c>
      <c r="BC70" s="30" t="str">
        <f t="shared" si="57"/>
        <v xml:space="preserve"> </v>
      </c>
      <c r="BD70" s="792"/>
      <c r="BE70" s="53">
        <f t="shared" si="50"/>
        <v>0</v>
      </c>
      <c r="BF70" s="161" t="str">
        <f>IF(BD70&lt;&gt;0,IF(AY70/BD70*100&lt;0,"&lt;0",IF(AY70/BD70*100&gt;200,"&gt;200",AY70/BD70*100))," ")</f>
        <v xml:space="preserve"> </v>
      </c>
      <c r="BG70" s="2"/>
      <c r="BH70" s="867">
        <f t="shared" si="16"/>
        <v>1015.4</v>
      </c>
      <c r="BI70" s="867">
        <f t="shared" si="17"/>
        <v>1015.4</v>
      </c>
      <c r="BJ70" s="857"/>
      <c r="BK70" s="857">
        <v>965.4</v>
      </c>
      <c r="BL70" s="857">
        <v>50</v>
      </c>
      <c r="BM70" s="854"/>
    </row>
    <row r="71" spans="1:77" s="3" customFormat="1" ht="30.75" customHeight="1" x14ac:dyDescent="0.3">
      <c r="A71" s="636" t="s">
        <v>242</v>
      </c>
      <c r="B71" s="638">
        <v>1921</v>
      </c>
      <c r="C71" s="398">
        <f t="shared" si="69"/>
        <v>8560.5</v>
      </c>
      <c r="D71" s="398" t="e">
        <f t="shared" si="69"/>
        <v>#VALUE!</v>
      </c>
      <c r="E71" s="53">
        <f t="shared" si="75"/>
        <v>9769.4</v>
      </c>
      <c r="F71" s="53">
        <f>P71+AZ71</f>
        <v>9769.4</v>
      </c>
      <c r="G71" s="53">
        <f t="shared" si="67"/>
        <v>0</v>
      </c>
      <c r="H71" s="53" t="e">
        <f t="shared" si="4"/>
        <v>#VALUE!</v>
      </c>
      <c r="I71" s="53" t="e">
        <f t="shared" si="5"/>
        <v>#VALUE!</v>
      </c>
      <c r="J71" s="877">
        <f t="shared" si="22"/>
        <v>7957</v>
      </c>
      <c r="K71" s="47">
        <f t="shared" si="6"/>
        <v>1812.3999999999996</v>
      </c>
      <c r="L71" s="214">
        <f t="shared" si="7"/>
        <v>122.77742867915042</v>
      </c>
      <c r="M71" s="397">
        <f t="shared" si="18"/>
        <v>8560.5</v>
      </c>
      <c r="N71" s="397">
        <f t="shared" si="18"/>
        <v>10323.9</v>
      </c>
      <c r="O71" s="49">
        <f t="shared" si="19"/>
        <v>9769.4</v>
      </c>
      <c r="P71" s="53">
        <f>O71</f>
        <v>9769.4</v>
      </c>
      <c r="Q71" s="53">
        <f t="shared" si="9"/>
        <v>0</v>
      </c>
      <c r="R71" s="53">
        <f t="shared" si="0"/>
        <v>-554.5</v>
      </c>
      <c r="S71" s="53">
        <f t="shared" si="1"/>
        <v>94.628967735061366</v>
      </c>
      <c r="T71" s="877">
        <f t="shared" si="48"/>
        <v>7957</v>
      </c>
      <c r="U71" s="84">
        <f t="shared" si="29"/>
        <v>1812.3999999999996</v>
      </c>
      <c r="V71" s="736">
        <f t="shared" si="49"/>
        <v>122.77742867915042</v>
      </c>
      <c r="W71" s="915"/>
      <c r="X71" s="546"/>
      <c r="Y71" s="387"/>
      <c r="Z71" s="398">
        <f t="shared" si="10"/>
        <v>0</v>
      </c>
      <c r="AA71" s="53"/>
      <c r="AB71" s="53">
        <f t="shared" si="20"/>
        <v>0</v>
      </c>
      <c r="AC71" s="53" t="str">
        <f t="shared" si="11"/>
        <v xml:space="preserve"> </v>
      </c>
      <c r="AD71" s="962"/>
      <c r="AE71" s="53"/>
      <c r="AF71" s="161"/>
      <c r="AG71" s="186">
        <v>8560.5</v>
      </c>
      <c r="AH71" s="398">
        <v>10323.9</v>
      </c>
      <c r="AI71" s="53">
        <v>9769.4</v>
      </c>
      <c r="AJ71" s="30">
        <f t="shared" si="70"/>
        <v>-554.5</v>
      </c>
      <c r="AK71" s="30">
        <f t="shared" si="71"/>
        <v>94.628967735061366</v>
      </c>
      <c r="AL71" s="841">
        <v>7957</v>
      </c>
      <c r="AM71" s="30">
        <f t="shared" si="68"/>
        <v>1812.3999999999996</v>
      </c>
      <c r="AN71" s="161">
        <f t="shared" si="72"/>
        <v>122.77742867915042</v>
      </c>
      <c r="AO71" s="186"/>
      <c r="AP71" s="398"/>
      <c r="AQ71" s="53"/>
      <c r="AR71" s="30">
        <f t="shared" si="73"/>
        <v>0</v>
      </c>
      <c r="AS71" s="47" t="str">
        <f t="shared" si="13"/>
        <v xml:space="preserve"> </v>
      </c>
      <c r="AT71" s="792"/>
      <c r="AU71" s="30">
        <f t="shared" si="74"/>
        <v>0</v>
      </c>
      <c r="AV71" s="741" t="str">
        <f t="shared" si="14"/>
        <v xml:space="preserve"> </v>
      </c>
      <c r="AW71" s="577"/>
      <c r="AX71" s="372" t="s">
        <v>0</v>
      </c>
      <c r="AY71" s="30"/>
      <c r="AZ71" s="30">
        <f t="shared" si="15"/>
        <v>0</v>
      </c>
      <c r="BA71" s="30"/>
      <c r="BB71" s="30"/>
      <c r="BC71" s="30"/>
      <c r="BD71" s="792"/>
      <c r="BE71" s="53"/>
      <c r="BF71" s="161"/>
      <c r="BG71" s="2"/>
      <c r="BH71" s="867">
        <f t="shared" si="16"/>
        <v>965.4</v>
      </c>
      <c r="BI71" s="867">
        <f t="shared" si="17"/>
        <v>965.4</v>
      </c>
      <c r="BJ71" s="857"/>
      <c r="BK71" s="857">
        <v>965.4</v>
      </c>
      <c r="BL71" s="854"/>
      <c r="BM71" s="858"/>
    </row>
    <row r="72" spans="1:77" s="3" customFormat="1" ht="29.25" customHeight="1" x14ac:dyDescent="0.3">
      <c r="A72" s="636" t="s">
        <v>241</v>
      </c>
      <c r="B72" s="638">
        <v>1922</v>
      </c>
      <c r="C72" s="398">
        <f t="shared" si="69"/>
        <v>3005.7</v>
      </c>
      <c r="D72" s="398">
        <f t="shared" si="69"/>
        <v>3533.7</v>
      </c>
      <c r="E72" s="53">
        <f t="shared" si="75"/>
        <v>3533.7</v>
      </c>
      <c r="F72" s="53">
        <f>P72+AZ72</f>
        <v>3533.7</v>
      </c>
      <c r="G72" s="53">
        <f t="shared" si="67"/>
        <v>0</v>
      </c>
      <c r="H72" s="53">
        <f t="shared" si="4"/>
        <v>0</v>
      </c>
      <c r="I72" s="53">
        <f t="shared" si="5"/>
        <v>100</v>
      </c>
      <c r="J72" s="877">
        <f t="shared" si="22"/>
        <v>2813.6</v>
      </c>
      <c r="K72" s="47">
        <f t="shared" si="6"/>
        <v>720.09999999999991</v>
      </c>
      <c r="L72" s="214">
        <f t="shared" si="7"/>
        <v>125.59354563548479</v>
      </c>
      <c r="M72" s="397">
        <f t="shared" si="18"/>
        <v>3005.7</v>
      </c>
      <c r="N72" s="397">
        <f t="shared" si="18"/>
        <v>3533.7</v>
      </c>
      <c r="O72" s="49">
        <f t="shared" si="19"/>
        <v>3533.7</v>
      </c>
      <c r="P72" s="53">
        <f>O72</f>
        <v>3533.7</v>
      </c>
      <c r="Q72" s="53">
        <f t="shared" si="9"/>
        <v>0</v>
      </c>
      <c r="R72" s="53">
        <f t="shared" si="0"/>
        <v>0</v>
      </c>
      <c r="S72" s="53">
        <f t="shared" si="1"/>
        <v>100</v>
      </c>
      <c r="T72" s="877">
        <f t="shared" si="48"/>
        <v>2813.6</v>
      </c>
      <c r="U72" s="84">
        <f t="shared" si="29"/>
        <v>720.09999999999991</v>
      </c>
      <c r="V72" s="736">
        <f t="shared" si="49"/>
        <v>125.59354563548479</v>
      </c>
      <c r="W72" s="915"/>
      <c r="X72" s="546"/>
      <c r="Y72" s="387"/>
      <c r="Z72" s="398">
        <f t="shared" si="10"/>
        <v>0</v>
      </c>
      <c r="AA72" s="53"/>
      <c r="AB72" s="53">
        <f t="shared" si="20"/>
        <v>0</v>
      </c>
      <c r="AC72" s="53" t="str">
        <f t="shared" si="11"/>
        <v xml:space="preserve"> </v>
      </c>
      <c r="AD72" s="962"/>
      <c r="AE72" s="53"/>
      <c r="AF72" s="161"/>
      <c r="AG72" s="186"/>
      <c r="AH72" s="398"/>
      <c r="AI72" s="53"/>
      <c r="AJ72" s="30">
        <f t="shared" si="70"/>
        <v>0</v>
      </c>
      <c r="AK72" s="30" t="str">
        <f t="shared" si="71"/>
        <v xml:space="preserve"> </v>
      </c>
      <c r="AL72" s="841"/>
      <c r="AM72" s="30">
        <f t="shared" si="68"/>
        <v>0</v>
      </c>
      <c r="AN72" s="161" t="str">
        <f t="shared" si="72"/>
        <v xml:space="preserve"> </v>
      </c>
      <c r="AO72" s="186">
        <v>3005.7</v>
      </c>
      <c r="AP72" s="398">
        <v>3533.7</v>
      </c>
      <c r="AQ72" s="53">
        <v>3533.7</v>
      </c>
      <c r="AR72" s="30">
        <f t="shared" si="73"/>
        <v>0</v>
      </c>
      <c r="AS72" s="47">
        <f t="shared" si="13"/>
        <v>100</v>
      </c>
      <c r="AT72" s="792">
        <v>2813.6</v>
      </c>
      <c r="AU72" s="30">
        <f t="shared" si="74"/>
        <v>720.09999999999991</v>
      </c>
      <c r="AV72" s="741">
        <f t="shared" si="14"/>
        <v>125.59354563548479</v>
      </c>
      <c r="AW72" s="577"/>
      <c r="AX72" s="372"/>
      <c r="AY72" s="30"/>
      <c r="AZ72" s="30">
        <f t="shared" si="15"/>
        <v>0</v>
      </c>
      <c r="BA72" s="30"/>
      <c r="BB72" s="30">
        <f t="shared" si="66"/>
        <v>0</v>
      </c>
      <c r="BC72" s="30" t="str">
        <f t="shared" si="57"/>
        <v xml:space="preserve"> </v>
      </c>
      <c r="BD72" s="792"/>
      <c r="BE72" s="53"/>
      <c r="BF72" s="161"/>
      <c r="BG72" s="2"/>
      <c r="BH72" s="867">
        <f t="shared" si="16"/>
        <v>50</v>
      </c>
      <c r="BI72" s="867">
        <f t="shared" si="17"/>
        <v>50</v>
      </c>
      <c r="BJ72" s="854"/>
      <c r="BK72" s="854"/>
      <c r="BL72" s="854">
        <v>50</v>
      </c>
      <c r="BM72" s="858"/>
    </row>
    <row r="73" spans="1:77" ht="28.5" hidden="1" customHeight="1" x14ac:dyDescent="0.3">
      <c r="A73" s="636" t="s">
        <v>49</v>
      </c>
      <c r="B73" s="614">
        <v>193</v>
      </c>
      <c r="C73" s="600"/>
      <c r="D73" s="397">
        <f t="shared" si="69"/>
        <v>0</v>
      </c>
      <c r="E73" s="49">
        <f t="shared" si="75"/>
        <v>0</v>
      </c>
      <c r="F73" s="49">
        <f>Z73+AI73+AQ73+AZ73</f>
        <v>0</v>
      </c>
      <c r="G73" s="49">
        <f t="shared" si="67"/>
        <v>0</v>
      </c>
      <c r="H73" s="49">
        <f t="shared" si="4"/>
        <v>0</v>
      </c>
      <c r="I73" s="49" t="str">
        <f t="shared" si="5"/>
        <v xml:space="preserve"> </v>
      </c>
      <c r="J73" s="877">
        <f t="shared" si="22"/>
        <v>0</v>
      </c>
      <c r="K73" s="47">
        <f t="shared" si="6"/>
        <v>0</v>
      </c>
      <c r="L73" s="214" t="str">
        <f t="shared" si="7"/>
        <v xml:space="preserve"> </v>
      </c>
      <c r="M73" s="569"/>
      <c r="N73" s="397">
        <f t="shared" si="18"/>
        <v>0</v>
      </c>
      <c r="O73" s="49">
        <f t="shared" si="19"/>
        <v>0</v>
      </c>
      <c r="P73" s="49">
        <f t="shared" si="8"/>
        <v>0</v>
      </c>
      <c r="Q73" s="49">
        <f t="shared" si="9"/>
        <v>0</v>
      </c>
      <c r="R73" s="49">
        <f t="shared" si="0"/>
        <v>0</v>
      </c>
      <c r="S73" s="49" t="str">
        <f t="shared" si="1"/>
        <v xml:space="preserve"> </v>
      </c>
      <c r="T73" s="877">
        <f t="shared" si="48"/>
        <v>0</v>
      </c>
      <c r="U73" s="84">
        <f t="shared" si="29"/>
        <v>0</v>
      </c>
      <c r="V73" s="736" t="str">
        <f t="shared" si="49"/>
        <v xml:space="preserve"> </v>
      </c>
      <c r="W73" s="916"/>
      <c r="X73" s="487"/>
      <c r="Y73" s="388"/>
      <c r="Z73" s="397">
        <f t="shared" si="10"/>
        <v>0</v>
      </c>
      <c r="AA73" s="49"/>
      <c r="AB73" s="49">
        <f t="shared" si="20"/>
        <v>0</v>
      </c>
      <c r="AC73" s="49" t="str">
        <f t="shared" si="11"/>
        <v xml:space="preserve"> </v>
      </c>
      <c r="AD73" s="962"/>
      <c r="AE73" s="49">
        <f>Y73-AD73</f>
        <v>0</v>
      </c>
      <c r="AF73" s="160" t="str">
        <f>IF(AD73&lt;&gt;0,IF(Y73/AD73*100&lt;0,"&lt;0",IF(Y73/AD73*100&gt;200,"&gt;200",Y73/AD73*100))," ")</f>
        <v xml:space="preserve"> </v>
      </c>
      <c r="AG73" s="175"/>
      <c r="AH73" s="397"/>
      <c r="AI73" s="49"/>
      <c r="AJ73" s="30">
        <f t="shared" si="70"/>
        <v>0</v>
      </c>
      <c r="AK73" s="30" t="str">
        <f t="shared" si="71"/>
        <v xml:space="preserve"> </v>
      </c>
      <c r="AL73" s="841"/>
      <c r="AM73" s="30">
        <f t="shared" si="68"/>
        <v>0</v>
      </c>
      <c r="AN73" s="160" t="str">
        <f t="shared" si="72"/>
        <v xml:space="preserve"> </v>
      </c>
      <c r="AO73" s="175"/>
      <c r="AP73" s="397"/>
      <c r="AQ73" s="49"/>
      <c r="AR73" s="30">
        <f t="shared" si="73"/>
        <v>0</v>
      </c>
      <c r="AS73" s="47" t="str">
        <f t="shared" si="13"/>
        <v xml:space="preserve"> </v>
      </c>
      <c r="AT73" s="792"/>
      <c r="AU73" s="30">
        <f t="shared" si="74"/>
        <v>0</v>
      </c>
      <c r="AV73" s="509" t="str">
        <f t="shared" si="14"/>
        <v xml:space="preserve"> </v>
      </c>
      <c r="AW73" s="577"/>
      <c r="AX73" s="372"/>
      <c r="AY73" s="30"/>
      <c r="AZ73" s="30">
        <f t="shared" si="15"/>
        <v>0</v>
      </c>
      <c r="BA73" s="30"/>
      <c r="BB73" s="30">
        <f t="shared" si="66"/>
        <v>0</v>
      </c>
      <c r="BC73" s="30" t="str">
        <f t="shared" si="57"/>
        <v xml:space="preserve"> </v>
      </c>
      <c r="BD73" s="792"/>
      <c r="BE73" s="49">
        <f>AY73-BD73</f>
        <v>0</v>
      </c>
      <c r="BF73" s="160" t="str">
        <f>IF(BD73&lt;&gt;0,IF(AY73/BD73*100&lt;0,"&lt;0",IF(AY73/BD73*100&gt;200,"&gt;200",AY73/BD73*100))," ")</f>
        <v xml:space="preserve"> </v>
      </c>
      <c r="BH73" s="867">
        <f t="shared" si="16"/>
        <v>281.40000000000003</v>
      </c>
      <c r="BI73" s="867">
        <f t="shared" si="17"/>
        <v>281.40000000000003</v>
      </c>
      <c r="BJ73" s="854"/>
      <c r="BK73" s="854"/>
      <c r="BL73" s="854">
        <v>281.40000000000003</v>
      </c>
      <c r="BM73" s="858"/>
    </row>
    <row r="74" spans="1:77" ht="30.75" hidden="1" customHeight="1" x14ac:dyDescent="0.3">
      <c r="A74" s="636" t="s">
        <v>50</v>
      </c>
      <c r="B74" s="614">
        <v>194</v>
      </c>
      <c r="C74" s="600"/>
      <c r="D74" s="397">
        <f t="shared" si="69"/>
        <v>0</v>
      </c>
      <c r="E74" s="49">
        <f t="shared" si="75"/>
        <v>0</v>
      </c>
      <c r="F74" s="49">
        <f>Z74+AI74+AQ74+AZ74</f>
        <v>0</v>
      </c>
      <c r="G74" s="49">
        <f t="shared" si="67"/>
        <v>0</v>
      </c>
      <c r="H74" s="49">
        <f t="shared" si="4"/>
        <v>0</v>
      </c>
      <c r="I74" s="49" t="str">
        <f t="shared" si="5"/>
        <v xml:space="preserve"> </v>
      </c>
      <c r="J74" s="877">
        <f t="shared" si="22"/>
        <v>0</v>
      </c>
      <c r="K74" s="47">
        <f t="shared" si="6"/>
        <v>0</v>
      </c>
      <c r="L74" s="214" t="str">
        <f t="shared" si="7"/>
        <v xml:space="preserve"> </v>
      </c>
      <c r="M74" s="569"/>
      <c r="N74" s="397">
        <f t="shared" si="18"/>
        <v>0</v>
      </c>
      <c r="O74" s="49">
        <f t="shared" si="19"/>
        <v>0</v>
      </c>
      <c r="P74" s="49">
        <f t="shared" si="8"/>
        <v>0</v>
      </c>
      <c r="Q74" s="49">
        <f t="shared" si="9"/>
        <v>0</v>
      </c>
      <c r="R74" s="49">
        <f t="shared" si="0"/>
        <v>0</v>
      </c>
      <c r="S74" s="49" t="str">
        <f t="shared" si="1"/>
        <v xml:space="preserve"> </v>
      </c>
      <c r="T74" s="877">
        <f>AD74+AL74+AT74</f>
        <v>0</v>
      </c>
      <c r="U74" s="84">
        <f t="shared" ref="U74:U99" si="76">O74-T74</f>
        <v>0</v>
      </c>
      <c r="V74" s="736" t="str">
        <f t="shared" ref="V74:V99" si="77">IF(T74&lt;&gt;0,IF(O74/T74*100&lt;0,"&lt;0",IF(O74/T74*100&gt;200,"&gt;200",O74/T74*100))," ")</f>
        <v xml:space="preserve"> </v>
      </c>
      <c r="W74" s="916"/>
      <c r="X74" s="487"/>
      <c r="Y74" s="388"/>
      <c r="Z74" s="397">
        <f t="shared" si="10"/>
        <v>0</v>
      </c>
      <c r="AA74" s="49"/>
      <c r="AB74" s="49">
        <f t="shared" si="20"/>
        <v>0</v>
      </c>
      <c r="AC74" s="49" t="str">
        <f t="shared" si="11"/>
        <v xml:space="preserve"> </v>
      </c>
      <c r="AD74" s="962"/>
      <c r="AE74" s="49">
        <f>Y74-AD74</f>
        <v>0</v>
      </c>
      <c r="AF74" s="160" t="str">
        <f>IF(AD74&lt;&gt;0,IF(Y74/AD74*100&lt;0,"&lt;0",IF(Y74/AD74*100&gt;200,"&gt;200",Y74/AD74*100))," ")</f>
        <v xml:space="preserve"> </v>
      </c>
      <c r="AG74" s="175"/>
      <c r="AH74" s="397"/>
      <c r="AI74" s="49"/>
      <c r="AJ74" s="30">
        <f t="shared" si="70"/>
        <v>0</v>
      </c>
      <c r="AK74" s="30" t="str">
        <f t="shared" si="71"/>
        <v xml:space="preserve"> </v>
      </c>
      <c r="AL74" s="841"/>
      <c r="AM74" s="30">
        <f t="shared" si="68"/>
        <v>0</v>
      </c>
      <c r="AN74" s="160" t="str">
        <f t="shared" si="72"/>
        <v xml:space="preserve"> </v>
      </c>
      <c r="AO74" s="175"/>
      <c r="AP74" s="397"/>
      <c r="AQ74" s="49"/>
      <c r="AR74" s="30">
        <f t="shared" si="73"/>
        <v>0</v>
      </c>
      <c r="AS74" s="47" t="str">
        <f t="shared" si="13"/>
        <v xml:space="preserve"> </v>
      </c>
      <c r="AT74" s="792"/>
      <c r="AU74" s="30">
        <f t="shared" si="74"/>
        <v>0</v>
      </c>
      <c r="AV74" s="509" t="str">
        <f t="shared" si="14"/>
        <v xml:space="preserve"> </v>
      </c>
      <c r="AW74" s="577"/>
      <c r="AX74" s="372"/>
      <c r="AY74" s="30"/>
      <c r="AZ74" s="30">
        <f t="shared" si="15"/>
        <v>0</v>
      </c>
      <c r="BA74" s="30"/>
      <c r="BB74" s="30">
        <f t="shared" si="66"/>
        <v>0</v>
      </c>
      <c r="BC74" s="30" t="str">
        <f t="shared" si="57"/>
        <v xml:space="preserve"> </v>
      </c>
      <c r="BD74" s="792"/>
      <c r="BE74" s="49">
        <f>AY74-BD74</f>
        <v>0</v>
      </c>
      <c r="BF74" s="160" t="str">
        <f>IF(BD74&lt;&gt;0,IF(AY74/BD74*100&lt;0,"&lt;0",IF(AY74/BD74*100&gt;200,"&gt;200",AY74/BD74*100))," ")</f>
        <v xml:space="preserve"> </v>
      </c>
      <c r="BH74" s="867">
        <f t="shared" si="16"/>
        <v>3622.6000000000004</v>
      </c>
      <c r="BI74" s="867">
        <f t="shared" si="17"/>
        <v>3247.9000000000005</v>
      </c>
      <c r="BJ74" s="854">
        <v>2062.6000000000004</v>
      </c>
      <c r="BK74" s="854">
        <v>1185.3</v>
      </c>
      <c r="BL74" s="854"/>
      <c r="BM74" s="858">
        <v>374.7</v>
      </c>
    </row>
    <row r="75" spans="1:77" s="15" customFormat="1" ht="28.5" customHeight="1" x14ac:dyDescent="0.3">
      <c r="A75" s="607" t="s">
        <v>55</v>
      </c>
      <c r="B75" s="608" t="s">
        <v>54</v>
      </c>
      <c r="C75" s="348">
        <f>M75+AW75-C90-C84</f>
        <v>76748.299999999988</v>
      </c>
      <c r="D75" s="348">
        <f>N75+AX75-D90-D84</f>
        <v>78750.100000000006</v>
      </c>
      <c r="E75" s="27">
        <f>O75+AY75-E90-E84</f>
        <v>73269.8</v>
      </c>
      <c r="F75" s="27">
        <f>P75+AZ75-F90+AZ90-F84-(AZ90-AA69)</f>
        <v>70985.7</v>
      </c>
      <c r="G75" s="27">
        <f>Q75+BA75-BA69</f>
        <v>2300.8000000000002</v>
      </c>
      <c r="H75" s="27">
        <f t="shared" ref="H75:H139" si="78">E75-D75</f>
        <v>-5480.3000000000029</v>
      </c>
      <c r="I75" s="27">
        <f t="shared" ref="I75:I139" si="79">IF(D75&lt;&gt;0,IF(E75/D75*100&lt;0,"&lt;0",IF(E75/D75*100&gt;200,"&gt;200",E75/D75*100))," ")</f>
        <v>93.040897725844147</v>
      </c>
      <c r="J75" s="879">
        <f>T75+BD75-J90-J84</f>
        <v>65975.60000000002</v>
      </c>
      <c r="K75" s="27">
        <f t="shared" si="6"/>
        <v>7294.1999999999825</v>
      </c>
      <c r="L75" s="214">
        <f t="shared" si="7"/>
        <v>111.05590551658489</v>
      </c>
      <c r="M75" s="411">
        <f>W75+AG75+AO75-M91</f>
        <v>71860.099999999991</v>
      </c>
      <c r="N75" s="411">
        <f>X75+AH75+AP75-N91</f>
        <v>72912.5</v>
      </c>
      <c r="O75" s="26">
        <f>Y75+AI75+AQ75-O91</f>
        <v>68982.200000000012</v>
      </c>
      <c r="P75" s="26">
        <f>Z75+AI75+AQ75-P91</f>
        <v>66722.399999999994</v>
      </c>
      <c r="Q75" s="26">
        <f t="shared" si="9"/>
        <v>2259.8000000000002</v>
      </c>
      <c r="R75" s="26">
        <f t="shared" si="0"/>
        <v>-3930.2999999999884</v>
      </c>
      <c r="S75" s="26">
        <f t="shared" si="1"/>
        <v>94.609566260929213</v>
      </c>
      <c r="T75" s="869">
        <f>AD75+AL75+AT75-T91</f>
        <v>61395.200000000004</v>
      </c>
      <c r="U75" s="75">
        <f t="shared" si="76"/>
        <v>7587.0000000000073</v>
      </c>
      <c r="V75" s="724">
        <f t="shared" si="77"/>
        <v>112.35764359428751</v>
      </c>
      <c r="W75" s="905">
        <f>W77+W94</f>
        <v>51551.9</v>
      </c>
      <c r="X75" s="746">
        <f>X77+X94</f>
        <v>53280.600000000006</v>
      </c>
      <c r="Y75" s="379">
        <f>Y77+Y94</f>
        <v>49635.4</v>
      </c>
      <c r="Z75" s="26">
        <f t="shared" si="10"/>
        <v>47375.6</v>
      </c>
      <c r="AA75" s="26">
        <f>AA77+AA94</f>
        <v>2259.8000000000002</v>
      </c>
      <c r="AB75" s="26">
        <f t="shared" si="20"/>
        <v>-3645.2000000000044</v>
      </c>
      <c r="AC75" s="26">
        <f t="shared" si="11"/>
        <v>93.158485452491149</v>
      </c>
      <c r="AD75" s="954">
        <f>AD77+AD94</f>
        <v>43073.899999999994</v>
      </c>
      <c r="AE75" s="26">
        <f>Y75-AD75</f>
        <v>6561.5000000000073</v>
      </c>
      <c r="AF75" s="148">
        <f>IF(AD75&lt;&gt;0,IF(Y75/AD75*100&lt;0,"&lt;0",IF(Y75/AD75*100&gt;200,"&gt;200",Y75/AD75*100))," ")</f>
        <v>115.23312261021177</v>
      </c>
      <c r="AG75" s="411">
        <f>AG77+AG94</f>
        <v>23490.999999999996</v>
      </c>
      <c r="AH75" s="411">
        <f>AH77+AH94</f>
        <v>24572.1</v>
      </c>
      <c r="AI75" s="26">
        <f>AI77+AI94</f>
        <v>24244.399999999998</v>
      </c>
      <c r="AJ75" s="26">
        <f>AI75-AH75</f>
        <v>-327.70000000000073</v>
      </c>
      <c r="AK75" s="26">
        <f>IF(AH75&lt;&gt;0,IF(AI75/AH75*100&lt;0,"&lt;0",IF(AI75/AH75*100&gt;200,"&gt;200",AI75/AH75*100))," ")</f>
        <v>98.666373651417658</v>
      </c>
      <c r="AL75" s="829">
        <f>AL77+AL94</f>
        <v>21602.300000000003</v>
      </c>
      <c r="AM75" s="26">
        <f>AI75-AL75</f>
        <v>2642.0999999999949</v>
      </c>
      <c r="AN75" s="148">
        <f t="shared" si="72"/>
        <v>112.23064210755334</v>
      </c>
      <c r="AO75" s="411">
        <f>AO77+AO94</f>
        <v>8383.4</v>
      </c>
      <c r="AP75" s="411">
        <f>AP77+AP94</f>
        <v>8917.4000000000015</v>
      </c>
      <c r="AQ75" s="26">
        <f>AQ77+AQ94</f>
        <v>8405.5</v>
      </c>
      <c r="AR75" s="26">
        <f>AQ75-AP75</f>
        <v>-511.90000000000146</v>
      </c>
      <c r="AS75" s="27">
        <f t="shared" si="13"/>
        <v>94.259537533361723</v>
      </c>
      <c r="AT75" s="784">
        <f>AT77+AT94</f>
        <v>7489.6</v>
      </c>
      <c r="AU75" s="26">
        <f>AQ75-AT75</f>
        <v>915.89999999999964</v>
      </c>
      <c r="AV75" s="495">
        <f t="shared" si="14"/>
        <v>112.22895748771629</v>
      </c>
      <c r="AW75" s="147">
        <f>AW77+AW94</f>
        <v>18178.2</v>
      </c>
      <c r="AX75" s="411">
        <f>AX77+AX94</f>
        <v>19944.300000000003</v>
      </c>
      <c r="AY75" s="26">
        <f>AY77+AY94</f>
        <v>17927.399999999998</v>
      </c>
      <c r="AZ75" s="26">
        <f t="shared" si="15"/>
        <v>17882.499999999996</v>
      </c>
      <c r="BA75" s="26">
        <f>BA77+BA94</f>
        <v>44.900000000000006</v>
      </c>
      <c r="BB75" s="26">
        <f t="shared" si="66"/>
        <v>-2016.9000000000051</v>
      </c>
      <c r="BC75" s="26">
        <f>IF(AX75&lt;&gt;0,IF(AY75/AX75*100&lt;0,"&lt;0",IF(AY75/AX75*100&gt;200,"&gt;200",AY75/AX75*100))," ")</f>
        <v>89.887336231404433</v>
      </c>
      <c r="BD75" s="784">
        <f>BD77+BD94</f>
        <v>16937.500000000004</v>
      </c>
      <c r="BE75" s="26">
        <f>AY75-BD75</f>
        <v>989.89999999999418</v>
      </c>
      <c r="BF75" s="162">
        <f>IF(BD75&lt;&gt;0,IF(AY75/BD75*100&lt;0,"&lt;0",IF(AY75/BD75*100&gt;200,"&gt;200",AY75/BD75*100))," ")</f>
        <v>105.84442804428041</v>
      </c>
      <c r="BG75" s="2"/>
      <c r="BH75" s="867">
        <f>BI75+BM75-BH90</f>
        <v>2485.0999999999995</v>
      </c>
      <c r="BI75" s="867">
        <f>BJ75+BK75+BL75-BI91</f>
        <v>2513.8999999999996</v>
      </c>
      <c r="BJ75" s="854">
        <v>2062.6</v>
      </c>
      <c r="BK75" s="808">
        <v>1185.3</v>
      </c>
      <c r="BL75" s="854">
        <v>281.39999999999998</v>
      </c>
      <c r="BM75" s="863">
        <v>374.7</v>
      </c>
    </row>
    <row r="76" spans="1:77" ht="17.25" customHeight="1" x14ac:dyDescent="0.3">
      <c r="A76" s="639" t="s">
        <v>19</v>
      </c>
      <c r="B76" s="640"/>
      <c r="C76" s="601"/>
      <c r="D76" s="476"/>
      <c r="E76" s="55"/>
      <c r="F76" s="55"/>
      <c r="G76" s="55"/>
      <c r="H76" s="55">
        <f t="shared" si="78"/>
        <v>0</v>
      </c>
      <c r="I76" s="55" t="str">
        <f t="shared" si="79"/>
        <v xml:space="preserve"> </v>
      </c>
      <c r="J76" s="880"/>
      <c r="K76" s="55"/>
      <c r="L76" s="214" t="str">
        <f t="shared" si="7"/>
        <v xml:space="preserve"> </v>
      </c>
      <c r="M76" s="570"/>
      <c r="N76" s="535"/>
      <c r="O76" s="54"/>
      <c r="P76" s="54"/>
      <c r="Q76" s="54"/>
      <c r="R76" s="54"/>
      <c r="S76" s="54" t="str">
        <f t="shared" si="1"/>
        <v xml:space="preserve"> </v>
      </c>
      <c r="T76" s="880"/>
      <c r="U76" s="86"/>
      <c r="V76" s="725"/>
      <c r="W76" s="917"/>
      <c r="X76" s="547"/>
      <c r="Y76" s="389"/>
      <c r="Z76" s="54"/>
      <c r="AA76" s="54"/>
      <c r="AB76" s="54"/>
      <c r="AC76" s="54" t="str">
        <f t="shared" si="11"/>
        <v xml:space="preserve"> </v>
      </c>
      <c r="AD76" s="963"/>
      <c r="AE76" s="54"/>
      <c r="AF76" s="205"/>
      <c r="AG76" s="163"/>
      <c r="AH76" s="535"/>
      <c r="AI76" s="54"/>
      <c r="AJ76" s="54"/>
      <c r="AK76" s="54"/>
      <c r="AL76" s="842"/>
      <c r="AM76" s="54"/>
      <c r="AN76" s="205"/>
      <c r="AO76" s="163"/>
      <c r="AP76" s="535"/>
      <c r="AQ76" s="54"/>
      <c r="AR76" s="54"/>
      <c r="AS76" s="55" t="str">
        <f t="shared" si="13"/>
        <v xml:space="preserve"> </v>
      </c>
      <c r="AT76" s="793"/>
      <c r="AU76" s="54"/>
      <c r="AV76" s="511" t="str">
        <f t="shared" si="14"/>
        <v xml:space="preserve"> </v>
      </c>
      <c r="AW76" s="570"/>
      <c r="AX76" s="535"/>
      <c r="AY76" s="54"/>
      <c r="AZ76" s="54"/>
      <c r="BA76" s="54"/>
      <c r="BB76" s="128"/>
      <c r="BC76" s="129"/>
      <c r="BD76" s="793"/>
      <c r="BE76" s="54"/>
      <c r="BF76" s="164"/>
      <c r="BH76" s="867">
        <f t="shared" ref="BH76:BH139" si="80">BI76+BM76</f>
        <v>0</v>
      </c>
      <c r="BI76" s="867">
        <f t="shared" ref="BI76:BI139" si="81">BJ76+BK76+BL76</f>
        <v>0</v>
      </c>
      <c r="BJ76" s="854"/>
      <c r="BK76" s="805"/>
      <c r="BL76" s="852"/>
      <c r="BM76" s="858"/>
    </row>
    <row r="77" spans="1:77" ht="25.5" customHeight="1" x14ac:dyDescent="0.3">
      <c r="A77" s="641" t="s">
        <v>56</v>
      </c>
      <c r="B77" s="642">
        <v>2</v>
      </c>
      <c r="C77" s="477">
        <f>C78+C79+C80+C85+C86+C87+C88</f>
        <v>67095</v>
      </c>
      <c r="D77" s="477">
        <f>D78+D79+D80+D85+D86+D87+D88</f>
        <v>69711.899999999994</v>
      </c>
      <c r="E77" s="317">
        <f>E78+E79+E80+E85+E86+E87+E88</f>
        <v>65831.399999999994</v>
      </c>
      <c r="F77" s="317">
        <f>F78+F79+F80+F85+F86+F87+F88+F90-Z90-AZ90+AA69</f>
        <v>65426.3</v>
      </c>
      <c r="G77" s="317">
        <f>Q77+BA77-BA69</f>
        <v>421.8</v>
      </c>
      <c r="H77" s="317">
        <f t="shared" si="78"/>
        <v>-3880.5</v>
      </c>
      <c r="I77" s="317">
        <f t="shared" si="79"/>
        <v>94.433518524097039</v>
      </c>
      <c r="J77" s="881">
        <f>T77+BD77-J90-J84</f>
        <v>59045.30000000001</v>
      </c>
      <c r="K77" s="317">
        <f t="shared" si="6"/>
        <v>6786.099999999984</v>
      </c>
      <c r="L77" s="214">
        <f t="shared" si="7"/>
        <v>111.49304008955833</v>
      </c>
      <c r="M77" s="479">
        <f>M78+M79+M80+M85+M86+M87+M88+M90</f>
        <v>65198</v>
      </c>
      <c r="N77" s="479">
        <f>X77+AH77+AP77-N91</f>
        <v>68574.899999999994</v>
      </c>
      <c r="O77" s="479">
        <f>Y77+AI77+AQ77-O91</f>
        <v>65357.4</v>
      </c>
      <c r="P77" s="479">
        <f>Z77+AI77+AQ77-P91</f>
        <v>64940.4</v>
      </c>
      <c r="Q77" s="131">
        <f t="shared" ref="Q77:Q140" si="82">AA77</f>
        <v>417</v>
      </c>
      <c r="R77" s="131">
        <f t="shared" si="0"/>
        <v>-3217.4999999999927</v>
      </c>
      <c r="S77" s="131">
        <f t="shared" si="1"/>
        <v>95.308050029967234</v>
      </c>
      <c r="T77" s="881">
        <f>AD77+AL77+AT77-T91</f>
        <v>58312.4</v>
      </c>
      <c r="U77" s="318">
        <f t="shared" si="76"/>
        <v>7045</v>
      </c>
      <c r="V77" s="726">
        <f t="shared" si="77"/>
        <v>112.0814783819565</v>
      </c>
      <c r="W77" s="918">
        <f>W78+W79+W80+W85+W86+W87+W88+W89</f>
        <v>44931.5</v>
      </c>
      <c r="X77" s="747">
        <f>X78+X79+X80+X85+X86+X87+X88+X89</f>
        <v>49023.8</v>
      </c>
      <c r="Y77" s="390">
        <f>Y78+Y79+Y80+Y85+Y86+Y87+Y88+Y89</f>
        <v>46077.9</v>
      </c>
      <c r="Z77" s="131">
        <f t="shared" ref="Z77:Z140" si="83">Y77-AA77</f>
        <v>45660.9</v>
      </c>
      <c r="AA77" s="131">
        <f>AA78+AA79+AA80+AA85+AA86+AA87+AA88+AA89</f>
        <v>417</v>
      </c>
      <c r="AB77" s="131">
        <f t="shared" si="20"/>
        <v>-2945.9000000000015</v>
      </c>
      <c r="AC77" s="131">
        <f t="shared" si="11"/>
        <v>93.990877900121987</v>
      </c>
      <c r="AD77" s="964">
        <f>AD78+AD79+AD80+AD85+AD86+AD87+AD88+AD89</f>
        <v>40060.199999999997</v>
      </c>
      <c r="AE77" s="131">
        <f>Y77-AD77</f>
        <v>6017.7000000000044</v>
      </c>
      <c r="AF77" s="320">
        <f>IF(AD77&lt;&gt;0,IF(Y77/AD77*100&lt;0,"&lt;0",IF(Y77/AD77*100&gt;200,"&gt;200",Y77/AD77*100))," ")</f>
        <v>115.02164242814565</v>
      </c>
      <c r="AG77" s="479">
        <f>AG78+AG79+AG80+AG85+AG86+AG87+AG88+AG89</f>
        <v>23473.899999999998</v>
      </c>
      <c r="AH77" s="479">
        <f>AH78+AH79+AH80+AH85+AH86+AH87+AH88+AH89</f>
        <v>24549.8</v>
      </c>
      <c r="AI77" s="131">
        <f>AI78+AI79+AI80+AI85+AI86+AI87+AI88+AI89</f>
        <v>24230.699999999997</v>
      </c>
      <c r="AJ77" s="131">
        <f>AI77-AH77</f>
        <v>-319.10000000000218</v>
      </c>
      <c r="AK77" s="131">
        <f>IF(AH77&lt;&gt;0,IF(AI77/AH77*100&lt;0,"&lt;0",IF(AI77/AH77*100&gt;200,"&gt;200",AI77/AH77*100))," ")</f>
        <v>98.700193076929338</v>
      </c>
      <c r="AL77" s="843">
        <f>AL78+AL79+AL80+AL85+AL87+AL88+AL89</f>
        <v>21589.800000000003</v>
      </c>
      <c r="AM77" s="131">
        <f>AI77-AL77</f>
        <v>2640.8999999999942</v>
      </c>
      <c r="AN77" s="320">
        <f>IF(AL77&lt;&gt;0,IF(AI77/AL77*100&lt;0,"&lt;0",IF(AI77/AL77*100&gt;200,"&gt;200",AI77/AL77*100))," ")</f>
        <v>112.23216518911705</v>
      </c>
      <c r="AO77" s="479">
        <f>AO78+AO79+AO80+AO85+AO86+AO87+AO88+AO89</f>
        <v>8358.7999999999993</v>
      </c>
      <c r="AP77" s="479">
        <f>AP78+AP79+AP80+AP85+AP86+AP87+AP88+AP89</f>
        <v>8858.9000000000015</v>
      </c>
      <c r="AQ77" s="131">
        <f>AQ78+AQ79+AQ80+AQ85+AQ86+AQ87+AQ88+AQ89</f>
        <v>8351.9</v>
      </c>
      <c r="AR77" s="131">
        <f>AQ77-AP77</f>
        <v>-507.00000000000182</v>
      </c>
      <c r="AS77" s="317">
        <f t="shared" si="13"/>
        <v>94.276941832507404</v>
      </c>
      <c r="AT77" s="822">
        <f>AT78+AT79+AT80+AT85+AT87+AT88+AT89</f>
        <v>7433</v>
      </c>
      <c r="AU77" s="319">
        <f>AQ77-AT77</f>
        <v>918.89999999999964</v>
      </c>
      <c r="AV77" s="512">
        <f t="shared" si="14"/>
        <v>112.3624377774788</v>
      </c>
      <c r="AW77" s="165">
        <f>AW78+AW79+AW80+AW85+AW86+AW87+AW88+AW89</f>
        <v>15187.000000000002</v>
      </c>
      <c r="AX77" s="479">
        <f>AX78+AX79+AX80+AX85+AX86+AX87+AX88+AX89</f>
        <v>15243.7</v>
      </c>
      <c r="AY77" s="131">
        <f>AY78+AY79+AY80+AY85+AY86+AY87+AY88+AY89</f>
        <v>14113.8</v>
      </c>
      <c r="AZ77" s="131">
        <f t="shared" ref="AZ77:AZ95" si="84">AY77-BA77</f>
        <v>14105.099999999999</v>
      </c>
      <c r="BA77" s="131">
        <f>BA78+BA79+BA80+BA85+BA86+BA87+BA88+BA89</f>
        <v>8.6999999999999993</v>
      </c>
      <c r="BB77" s="131">
        <f t="shared" ref="BB77:BB93" si="85">AY77-AX77</f>
        <v>-1129.9000000000015</v>
      </c>
      <c r="BC77" s="131">
        <f t="shared" si="57"/>
        <v>92.587757565420461</v>
      </c>
      <c r="BD77" s="794">
        <f>BD78+BD79+BD80+BD85+BD86+BD87+BD88+BD89</f>
        <v>13090.000000000002</v>
      </c>
      <c r="BE77" s="702">
        <f t="shared" ref="BE77:BE86" si="86">AY77-BD77</f>
        <v>1023.7999999999975</v>
      </c>
      <c r="BF77" s="166">
        <f t="shared" ref="BF77:BF86" si="87">IF(BD77&lt;&gt;0,IF(AY77/BD77*100&lt;0,"&lt;0",IF(AY77/BD77*100&gt;200,"&gt;200",AY77/BD77*100))," ")</f>
        <v>107.82123758594344</v>
      </c>
      <c r="BH77" s="867">
        <f>BI77+BM77-BH90</f>
        <v>2479.1000000000004</v>
      </c>
      <c r="BI77" s="867">
        <f>BJ77+BK77+BL77-BI91</f>
        <v>2510.1000000000004</v>
      </c>
      <c r="BJ77" s="808">
        <v>2060.1000000000004</v>
      </c>
      <c r="BK77" s="806">
        <v>1185.3</v>
      </c>
      <c r="BL77" s="854">
        <v>280.10000000000002</v>
      </c>
      <c r="BM77" s="863">
        <v>372.5</v>
      </c>
    </row>
    <row r="78" spans="1:77" ht="25.5" customHeight="1" x14ac:dyDescent="0.3">
      <c r="A78" s="643" t="s">
        <v>224</v>
      </c>
      <c r="B78" s="644">
        <v>21</v>
      </c>
      <c r="C78" s="478">
        <f t="shared" ref="C78:D93" si="88">M78+AW78</f>
        <v>17424</v>
      </c>
      <c r="D78" s="478">
        <f t="shared" si="88"/>
        <v>17903.300000000003</v>
      </c>
      <c r="E78" s="57">
        <f>O78+AY78</f>
        <v>17214.400000000001</v>
      </c>
      <c r="F78" s="57">
        <f t="shared" ref="F78:F105" si="89">Z78+AI78+AQ78+AZ78</f>
        <v>17214.099999999999</v>
      </c>
      <c r="G78" s="57">
        <f t="shared" ref="G78:G109" si="90">Q78+BA78</f>
        <v>0.3</v>
      </c>
      <c r="H78" s="57">
        <f t="shared" si="78"/>
        <v>-688.90000000000146</v>
      </c>
      <c r="I78" s="57">
        <f t="shared" si="79"/>
        <v>96.152106036317321</v>
      </c>
      <c r="J78" s="882">
        <f t="shared" si="22"/>
        <v>15649</v>
      </c>
      <c r="K78" s="57">
        <f t="shared" si="6"/>
        <v>1565.4000000000015</v>
      </c>
      <c r="L78" s="167">
        <f t="shared" si="7"/>
        <v>110.00319509233817</v>
      </c>
      <c r="M78" s="372">
        <f t="shared" ref="M78:N94" si="91">W78+AG78+AO78</f>
        <v>7237.4000000000005</v>
      </c>
      <c r="N78" s="372">
        <f t="shared" si="91"/>
        <v>7575.1</v>
      </c>
      <c r="O78" s="30">
        <f>Y78+AI78+AQ78</f>
        <v>7266.1</v>
      </c>
      <c r="P78" s="30">
        <f t="shared" ref="P78:P140" si="92">Z78+AI78+AQ78</f>
        <v>7266.1</v>
      </c>
      <c r="Q78" s="30">
        <f t="shared" si="82"/>
        <v>0</v>
      </c>
      <c r="R78" s="30">
        <f t="shared" si="0"/>
        <v>-309</v>
      </c>
      <c r="S78" s="30">
        <f t="shared" si="1"/>
        <v>95.920845929426676</v>
      </c>
      <c r="T78" s="882">
        <f t="shared" ref="T78:T99" si="93">AD78+AL78+AT78</f>
        <v>6675</v>
      </c>
      <c r="U78" s="87">
        <f t="shared" si="76"/>
        <v>591.10000000000036</v>
      </c>
      <c r="V78" s="727">
        <f t="shared" si="77"/>
        <v>108.8554307116105</v>
      </c>
      <c r="W78" s="910">
        <v>7010</v>
      </c>
      <c r="X78" s="543">
        <v>7347.8</v>
      </c>
      <c r="Y78" s="381">
        <v>7040.6</v>
      </c>
      <c r="Z78" s="372">
        <f t="shared" si="83"/>
        <v>7040.6</v>
      </c>
      <c r="AA78" s="30"/>
      <c r="AB78" s="30">
        <f t="shared" si="20"/>
        <v>-307.19999999999982</v>
      </c>
      <c r="AC78" s="30">
        <f t="shared" si="11"/>
        <v>95.819156754402684</v>
      </c>
      <c r="AD78" s="956">
        <v>6465.3</v>
      </c>
      <c r="AE78" s="30">
        <f>Y78-AD78</f>
        <v>575.30000000000018</v>
      </c>
      <c r="AF78" s="206">
        <f>IF(AD78&lt;&gt;0,IF(Y78/AD78*100&lt;0,"&lt;0",IF(Y78/AD78*100&gt;200,"&gt;200",Y78/AD78*100))," ")</f>
        <v>108.89827231528312</v>
      </c>
      <c r="AG78" s="372">
        <v>158.6</v>
      </c>
      <c r="AH78" s="372">
        <v>158.6</v>
      </c>
      <c r="AI78" s="30">
        <v>158</v>
      </c>
      <c r="AJ78" s="30">
        <f>AI78-AH78</f>
        <v>-0.59999999999999432</v>
      </c>
      <c r="AK78" s="30">
        <f>IF(AH78&lt;&gt;0,IF(AI78/AH78*100&lt;0,"&lt;0",IF(AI78/AH78*100&gt;200,"&gt;200",AI78/AH78*100))," ")</f>
        <v>99.621689785624213</v>
      </c>
      <c r="AL78" s="844">
        <v>142.9</v>
      </c>
      <c r="AM78" s="30">
        <f>AI78-AL78</f>
        <v>15.099999999999994</v>
      </c>
      <c r="AN78" s="206">
        <f>IF(AL78&lt;&gt;0,IF(AI78/AL78*100&lt;0,"&lt;0",IF(AI78/AL78*100&gt;200,"&gt;200",AI78/AL78*100))," ")</f>
        <v>110.5668299510147</v>
      </c>
      <c r="AO78" s="151">
        <v>68.8</v>
      </c>
      <c r="AP78" s="372">
        <v>68.7</v>
      </c>
      <c r="AQ78" s="30">
        <v>67.5</v>
      </c>
      <c r="AR78" s="30">
        <f>AQ78-AP78</f>
        <v>-1.2000000000000028</v>
      </c>
      <c r="AS78" s="57">
        <f t="shared" si="13"/>
        <v>98.253275109170303</v>
      </c>
      <c r="AT78" s="795">
        <v>66.8</v>
      </c>
      <c r="AU78" s="30">
        <f>AQ78-AT78</f>
        <v>0.70000000000000284</v>
      </c>
      <c r="AV78" s="513">
        <f t="shared" si="14"/>
        <v>101.04790419161678</v>
      </c>
      <c r="AW78" s="571">
        <v>10186.6</v>
      </c>
      <c r="AX78" s="372">
        <v>10328.200000000001</v>
      </c>
      <c r="AY78" s="30">
        <v>9948.2999999999993</v>
      </c>
      <c r="AZ78" s="30">
        <f t="shared" si="84"/>
        <v>9948</v>
      </c>
      <c r="BA78" s="30">
        <v>0.3</v>
      </c>
      <c r="BB78" s="30">
        <f t="shared" si="85"/>
        <v>-379.90000000000146</v>
      </c>
      <c r="BC78" s="36">
        <f t="shared" si="57"/>
        <v>96.32172111306906</v>
      </c>
      <c r="BD78" s="795">
        <v>8974</v>
      </c>
      <c r="BE78" s="30">
        <f t="shared" si="86"/>
        <v>974.29999999999927</v>
      </c>
      <c r="BF78" s="167">
        <f t="shared" si="87"/>
        <v>110.85691999108536</v>
      </c>
      <c r="BH78" s="867">
        <f t="shared" si="80"/>
        <v>655.20000000000005</v>
      </c>
      <c r="BI78" s="867">
        <f t="shared" si="81"/>
        <v>329.1</v>
      </c>
      <c r="BJ78" s="852">
        <v>329.1</v>
      </c>
      <c r="BK78" s="808"/>
      <c r="BL78" s="854"/>
      <c r="BM78" s="864">
        <v>326.10000000000002</v>
      </c>
    </row>
    <row r="79" spans="1:77" ht="25.5" customHeight="1" x14ac:dyDescent="0.3">
      <c r="A79" s="643" t="s">
        <v>223</v>
      </c>
      <c r="B79" s="644">
        <v>22</v>
      </c>
      <c r="C79" s="478">
        <f t="shared" si="88"/>
        <v>14586</v>
      </c>
      <c r="D79" s="478">
        <f t="shared" si="88"/>
        <v>14452.2</v>
      </c>
      <c r="E79" s="57">
        <f>O79+AY79</f>
        <v>13019.1</v>
      </c>
      <c r="F79" s="57">
        <f t="shared" si="89"/>
        <v>12887.6</v>
      </c>
      <c r="G79" s="57">
        <f t="shared" si="90"/>
        <v>131.5</v>
      </c>
      <c r="H79" s="57">
        <f t="shared" si="78"/>
        <v>-1433.1000000000004</v>
      </c>
      <c r="I79" s="57">
        <f t="shared" si="79"/>
        <v>90.083862664507819</v>
      </c>
      <c r="J79" s="882">
        <f t="shared" si="22"/>
        <v>12079.900000000001</v>
      </c>
      <c r="K79" s="57">
        <f t="shared" si="6"/>
        <v>939.19999999999891</v>
      </c>
      <c r="L79" s="167">
        <f t="shared" si="7"/>
        <v>107.7748987988311</v>
      </c>
      <c r="M79" s="372">
        <f t="shared" si="91"/>
        <v>11053.1</v>
      </c>
      <c r="N79" s="372">
        <f t="shared" si="91"/>
        <v>11167</v>
      </c>
      <c r="O79" s="30">
        <f>Y79+AI79+AQ79</f>
        <v>10180.5</v>
      </c>
      <c r="P79" s="30">
        <f t="shared" si="92"/>
        <v>10050.6</v>
      </c>
      <c r="Q79" s="30">
        <f t="shared" si="82"/>
        <v>129.9</v>
      </c>
      <c r="R79" s="30">
        <f t="shared" ref="R79:R145" si="94">O79-N79</f>
        <v>-986.5</v>
      </c>
      <c r="S79" s="30">
        <f t="shared" ref="S79:S145" si="95">IF(N79&lt;&gt;0,IF(O79/N79*100&lt;0,"&lt;0",IF(O79/N79*100&gt;200,"&gt;200",O79/N79*100))," ")</f>
        <v>91.165935345213583</v>
      </c>
      <c r="T79" s="882">
        <f t="shared" si="93"/>
        <v>9326.7000000000007</v>
      </c>
      <c r="U79" s="87">
        <f t="shared" si="76"/>
        <v>853.79999999999927</v>
      </c>
      <c r="V79" s="727">
        <f t="shared" si="77"/>
        <v>109.15436327961659</v>
      </c>
      <c r="W79" s="910">
        <v>2509.6999999999998</v>
      </c>
      <c r="X79" s="543">
        <v>2106.1</v>
      </c>
      <c r="Y79" s="381">
        <v>1666.2</v>
      </c>
      <c r="Z79" s="372">
        <f t="shared" si="83"/>
        <v>1536.3</v>
      </c>
      <c r="AA79" s="30">
        <v>129.9</v>
      </c>
      <c r="AB79" s="30">
        <f t="shared" si="20"/>
        <v>-439.89999999999986</v>
      </c>
      <c r="AC79" s="30">
        <f t="shared" si="11"/>
        <v>79.113052561606764</v>
      </c>
      <c r="AD79" s="956">
        <v>1725.2</v>
      </c>
      <c r="AE79" s="30">
        <f>Y79-AD79</f>
        <v>-59</v>
      </c>
      <c r="AF79" s="206">
        <f>IF(AD79&lt;&gt;0,IF(Y79/AD79*100&lt;0,"&lt;0",IF(Y79/AD79*100&gt;200,"&gt;200",Y79/AD79*100))," ")</f>
        <v>96.580106654300948</v>
      </c>
      <c r="AG79" s="372">
        <v>253.9</v>
      </c>
      <c r="AH79" s="372">
        <v>271.2</v>
      </c>
      <c r="AI79" s="30">
        <v>230.3</v>
      </c>
      <c r="AJ79" s="30">
        <f>AI79-AH79</f>
        <v>-40.899999999999977</v>
      </c>
      <c r="AK79" s="30">
        <f>IF(AH79&lt;&gt;0,IF(AI79/AH79*100&lt;0,"&lt;0",IF(AI79/AH79*100&gt;200,"&gt;200",AI79/AH79*100))," ")</f>
        <v>84.918879056047203</v>
      </c>
      <c r="AL79" s="844">
        <v>235.8</v>
      </c>
      <c r="AM79" s="30">
        <f>AI79-AL79</f>
        <v>-5.5</v>
      </c>
      <c r="AN79" s="206">
        <f>IF(AL79&lt;&gt;0,IF(AI79/AL79*100&lt;0,"&lt;0",IF(AI79/AL79*100&gt;200,"&gt;200",AI79/AL79*100))," ")</f>
        <v>97.667514843087361</v>
      </c>
      <c r="AO79" s="151">
        <v>8289.5</v>
      </c>
      <c r="AP79" s="372">
        <v>8789.7000000000007</v>
      </c>
      <c r="AQ79" s="30">
        <v>8284</v>
      </c>
      <c r="AR79" s="30">
        <f>AQ79-AP79</f>
        <v>-505.70000000000073</v>
      </c>
      <c r="AS79" s="57">
        <f t="shared" si="13"/>
        <v>94.246675085611571</v>
      </c>
      <c r="AT79" s="795">
        <v>7365.7</v>
      </c>
      <c r="AU79" s="30">
        <f>AQ79-AT79</f>
        <v>918.30000000000018</v>
      </c>
      <c r="AV79" s="513">
        <f t="shared" si="14"/>
        <v>112.46724683329488</v>
      </c>
      <c r="AW79" s="571">
        <v>3532.9</v>
      </c>
      <c r="AX79" s="372">
        <v>3285.2</v>
      </c>
      <c r="AY79" s="30">
        <v>2838.6</v>
      </c>
      <c r="AZ79" s="30">
        <f t="shared" si="84"/>
        <v>2837</v>
      </c>
      <c r="BA79" s="30">
        <v>1.6</v>
      </c>
      <c r="BB79" s="30">
        <f t="shared" si="85"/>
        <v>-446.59999999999991</v>
      </c>
      <c r="BC79" s="36">
        <f t="shared" si="57"/>
        <v>86.40569828320956</v>
      </c>
      <c r="BD79" s="795">
        <v>2753.2</v>
      </c>
      <c r="BE79" s="30">
        <f t="shared" si="86"/>
        <v>85.400000000000091</v>
      </c>
      <c r="BF79" s="167">
        <f t="shared" si="87"/>
        <v>103.10184512567196</v>
      </c>
      <c r="BH79" s="867">
        <f t="shared" si="80"/>
        <v>333.8</v>
      </c>
      <c r="BI79" s="867">
        <f t="shared" si="81"/>
        <v>310.40000000000003</v>
      </c>
      <c r="BJ79" s="808">
        <v>30.3</v>
      </c>
      <c r="BK79" s="808"/>
      <c r="BL79" s="854">
        <v>280.10000000000002</v>
      </c>
      <c r="BM79" s="859">
        <v>23.4</v>
      </c>
    </row>
    <row r="80" spans="1:77" ht="25.5" customHeight="1" x14ac:dyDescent="0.3">
      <c r="A80" s="643" t="s">
        <v>222</v>
      </c>
      <c r="B80" s="644">
        <v>24</v>
      </c>
      <c r="C80" s="478">
        <f>M80+AW80-C84</f>
        <v>2012.6000000000001</v>
      </c>
      <c r="D80" s="478">
        <f>N80+AX80-D84</f>
        <v>1801.6</v>
      </c>
      <c r="E80" s="478">
        <f>O80+AY80-E84</f>
        <v>1706.7</v>
      </c>
      <c r="F80" s="57">
        <f>Z80+AI80+AQ80+AZ80-F84</f>
        <v>1706.7</v>
      </c>
      <c r="G80" s="57">
        <f t="shared" si="90"/>
        <v>0</v>
      </c>
      <c r="H80" s="57">
        <f t="shared" si="78"/>
        <v>-94.899999999999864</v>
      </c>
      <c r="I80" s="57">
        <f t="shared" si="79"/>
        <v>94.732460035523985</v>
      </c>
      <c r="J80" s="882">
        <f>T80+BD80-J84</f>
        <v>1641</v>
      </c>
      <c r="K80" s="57">
        <f t="shared" si="6"/>
        <v>65.700000000000045</v>
      </c>
      <c r="L80" s="167">
        <f t="shared" si="7"/>
        <v>104.0036563071298</v>
      </c>
      <c r="M80" s="372">
        <f t="shared" si="91"/>
        <v>1947.5</v>
      </c>
      <c r="N80" s="372">
        <f t="shared" si="91"/>
        <v>1765.6</v>
      </c>
      <c r="O80" s="30">
        <f>Y80+AI80+AQ80</f>
        <v>1684.2</v>
      </c>
      <c r="P80" s="30">
        <f t="shared" si="92"/>
        <v>1684.2</v>
      </c>
      <c r="Q80" s="30">
        <f t="shared" si="82"/>
        <v>0</v>
      </c>
      <c r="R80" s="30">
        <f t="shared" si="94"/>
        <v>-81.399999999999864</v>
      </c>
      <c r="S80" s="30">
        <f t="shared" si="95"/>
        <v>95.389669234254654</v>
      </c>
      <c r="T80" s="882">
        <f t="shared" si="93"/>
        <v>1619.5</v>
      </c>
      <c r="U80" s="87">
        <f t="shared" si="76"/>
        <v>64.700000000000045</v>
      </c>
      <c r="V80" s="727">
        <f t="shared" si="77"/>
        <v>103.99506020376658</v>
      </c>
      <c r="W80" s="910">
        <f>W82+W83</f>
        <v>1947.5</v>
      </c>
      <c r="X80" s="748">
        <f>X82+X83</f>
        <v>1765.6</v>
      </c>
      <c r="Y80" s="381">
        <f>Y82+Y83+Y84</f>
        <v>1684.2</v>
      </c>
      <c r="Z80" s="372">
        <f t="shared" si="83"/>
        <v>1684.2</v>
      </c>
      <c r="AA80" s="30">
        <f>AA82+AA83</f>
        <v>0</v>
      </c>
      <c r="AB80" s="30">
        <f t="shared" si="20"/>
        <v>-81.399999999999864</v>
      </c>
      <c r="AC80" s="30">
        <f t="shared" si="11"/>
        <v>95.389669234254654</v>
      </c>
      <c r="AD80" s="956">
        <f>AD82+AD83+AD84</f>
        <v>1619.5</v>
      </c>
      <c r="AE80" s="30">
        <f>Y80-AD80</f>
        <v>64.700000000000045</v>
      </c>
      <c r="AF80" s="206">
        <f>IF(AD80&lt;&gt;0,IF(Y80/AD80*100&lt;0,"&lt;0",IF(Y80/AD80*100&gt;200,"&gt;200",Y80/AD80*100))," ")</f>
        <v>103.99506020376658</v>
      </c>
      <c r="AG80" s="591">
        <f>AG82+AG83+AG84</f>
        <v>0</v>
      </c>
      <c r="AH80" s="56">
        <f>AH82+AH83+AH84</f>
        <v>0</v>
      </c>
      <c r="AI80" s="399">
        <f>AI82+AI83+AI84</f>
        <v>0</v>
      </c>
      <c r="AJ80" s="30">
        <f>AI80-AH80</f>
        <v>0</v>
      </c>
      <c r="AK80" s="30" t="str">
        <f>IF(AH80&lt;&gt;0,IF(AI80/AH80*100&lt;0,"&lt;0",IF(AI80/AH80*100&gt;200,"&gt;200",AI80/AH80*100))," ")</f>
        <v xml:space="preserve"> </v>
      </c>
      <c r="AL80" s="844">
        <f>AL82+AL83+AL84</f>
        <v>0</v>
      </c>
      <c r="AM80" s="30">
        <f>AI80-AL80</f>
        <v>0</v>
      </c>
      <c r="AN80" s="206" t="str">
        <f>IF(AL80&lt;&gt;0,IF(AI80/AL80*100&lt;0,"&lt;0",IF(AI80/AL80*100&gt;200,"&gt;200",AI80/AL80*100))," ")</f>
        <v xml:space="preserve"> </v>
      </c>
      <c r="AO80" s="372">
        <f>AO82+AO83+AO84</f>
        <v>0</v>
      </c>
      <c r="AP80" s="372">
        <f>AP82+AP83+AP84</f>
        <v>0</v>
      </c>
      <c r="AQ80" s="372">
        <f>AQ82+AQ83+AQ84</f>
        <v>0</v>
      </c>
      <c r="AR80" s="30">
        <f>AQ80-AP80</f>
        <v>0</v>
      </c>
      <c r="AS80" s="57" t="str">
        <f t="shared" si="13"/>
        <v xml:space="preserve"> </v>
      </c>
      <c r="AT80" s="795"/>
      <c r="AU80" s="30">
        <f>AQ80-AT80</f>
        <v>0</v>
      </c>
      <c r="AV80" s="513" t="str">
        <f t="shared" si="14"/>
        <v xml:space="preserve"> </v>
      </c>
      <c r="AW80" s="151">
        <f>AW82+AW83+AW84</f>
        <v>71.900000000000006</v>
      </c>
      <c r="AX80" s="372">
        <f>AX82+AX83+AX84</f>
        <v>41.5</v>
      </c>
      <c r="AY80" s="372">
        <f>AY82+AY83+AY84</f>
        <v>27.8</v>
      </c>
      <c r="AZ80" s="30">
        <f t="shared" si="84"/>
        <v>27.8</v>
      </c>
      <c r="BA80" s="30">
        <f>BA82+BA83+BA84</f>
        <v>0</v>
      </c>
      <c r="BB80" s="30">
        <f t="shared" si="85"/>
        <v>-13.7</v>
      </c>
      <c r="BC80" s="36">
        <f t="shared" si="57"/>
        <v>66.987951807228924</v>
      </c>
      <c r="BD80" s="795">
        <f>BD82+BD83+BD84</f>
        <v>26.9</v>
      </c>
      <c r="BE80" s="30">
        <f t="shared" si="86"/>
        <v>0.90000000000000213</v>
      </c>
      <c r="BF80" s="167">
        <f t="shared" si="87"/>
        <v>103.3457249070632</v>
      </c>
      <c r="BH80" s="867">
        <f t="shared" si="80"/>
        <v>133.80000000000001</v>
      </c>
      <c r="BI80" s="867">
        <f t="shared" si="81"/>
        <v>131</v>
      </c>
      <c r="BJ80" s="854">
        <v>131</v>
      </c>
      <c r="BK80" s="854"/>
      <c r="BL80" s="854"/>
      <c r="BM80" s="860">
        <v>2.8</v>
      </c>
    </row>
    <row r="81" spans="1:65" ht="18" customHeight="1" x14ac:dyDescent="0.3">
      <c r="A81" s="645" t="s">
        <v>4</v>
      </c>
      <c r="B81" s="644"/>
      <c r="C81" s="602"/>
      <c r="D81" s="478"/>
      <c r="E81" s="57"/>
      <c r="F81" s="57">
        <f t="shared" si="89"/>
        <v>0</v>
      </c>
      <c r="G81" s="57">
        <f t="shared" si="90"/>
        <v>0</v>
      </c>
      <c r="H81" s="57">
        <f t="shared" si="78"/>
        <v>0</v>
      </c>
      <c r="I81" s="57" t="str">
        <f t="shared" si="79"/>
        <v xml:space="preserve"> </v>
      </c>
      <c r="J81" s="882"/>
      <c r="K81" s="57"/>
      <c r="L81" s="167"/>
      <c r="M81" s="571"/>
      <c r="N81" s="399"/>
      <c r="O81" s="56"/>
      <c r="P81" s="56"/>
      <c r="Q81" s="56"/>
      <c r="R81" s="56"/>
      <c r="S81" s="56" t="str">
        <f t="shared" si="95"/>
        <v xml:space="preserve"> </v>
      </c>
      <c r="T81" s="882"/>
      <c r="U81" s="87"/>
      <c r="V81" s="727"/>
      <c r="W81" s="919"/>
      <c r="X81" s="557"/>
      <c r="Y81" s="391"/>
      <c r="Z81" s="399"/>
      <c r="AA81" s="56"/>
      <c r="AB81" s="56"/>
      <c r="AC81" s="56"/>
      <c r="AD81" s="965"/>
      <c r="AE81" s="30"/>
      <c r="AF81" s="206"/>
      <c r="AG81" s="413"/>
      <c r="AH81" s="30"/>
      <c r="AI81" s="30"/>
      <c r="AJ81" s="30"/>
      <c r="AK81" s="30"/>
      <c r="AL81" s="844"/>
      <c r="AM81" s="30"/>
      <c r="AN81" s="206"/>
      <c r="AO81" s="151"/>
      <c r="AP81" s="372"/>
      <c r="AQ81" s="30"/>
      <c r="AR81" s="30"/>
      <c r="AS81" s="57"/>
      <c r="AT81" s="795"/>
      <c r="AU81" s="30"/>
      <c r="AV81" s="513"/>
      <c r="AW81" s="571"/>
      <c r="AX81" s="372"/>
      <c r="AY81" s="30"/>
      <c r="AZ81" s="30">
        <f t="shared" si="84"/>
        <v>0</v>
      </c>
      <c r="BA81" s="30"/>
      <c r="BB81" s="30"/>
      <c r="BC81" s="36"/>
      <c r="BD81" s="795"/>
      <c r="BE81" s="30">
        <f t="shared" si="86"/>
        <v>0</v>
      </c>
      <c r="BF81" s="167" t="str">
        <f t="shared" si="87"/>
        <v xml:space="preserve"> </v>
      </c>
      <c r="BH81" s="867">
        <f t="shared" si="80"/>
        <v>0</v>
      </c>
      <c r="BI81" s="867">
        <f t="shared" si="81"/>
        <v>0</v>
      </c>
      <c r="BJ81" s="854"/>
      <c r="BK81" s="854"/>
      <c r="BL81" s="854"/>
      <c r="BM81" s="858"/>
    </row>
    <row r="82" spans="1:65" s="6" customFormat="1" ht="25.5" customHeight="1" x14ac:dyDescent="0.3">
      <c r="A82" s="646" t="s">
        <v>233</v>
      </c>
      <c r="B82" s="647">
        <v>241</v>
      </c>
      <c r="C82" s="478">
        <f t="shared" si="88"/>
        <v>563.20000000000005</v>
      </c>
      <c r="D82" s="478">
        <f t="shared" si="88"/>
        <v>457.8</v>
      </c>
      <c r="E82" s="115">
        <f t="shared" ref="E82:E95" si="96">O82+AY82</f>
        <v>373.7</v>
      </c>
      <c r="F82" s="115">
        <f t="shared" si="89"/>
        <v>373.7</v>
      </c>
      <c r="G82" s="115">
        <f t="shared" si="90"/>
        <v>0</v>
      </c>
      <c r="H82" s="115">
        <f t="shared" si="78"/>
        <v>-84.100000000000023</v>
      </c>
      <c r="I82" s="115">
        <f t="shared" si="79"/>
        <v>81.629532546963731</v>
      </c>
      <c r="J82" s="883">
        <f t="shared" si="22"/>
        <v>428.20000000000005</v>
      </c>
      <c r="K82" s="115">
        <f t="shared" si="6"/>
        <v>-54.500000000000057</v>
      </c>
      <c r="L82" s="168">
        <f t="shared" si="7"/>
        <v>87.272302662307325</v>
      </c>
      <c r="M82" s="396">
        <f t="shared" si="91"/>
        <v>502</v>
      </c>
      <c r="N82" s="396">
        <f t="shared" si="91"/>
        <v>438.1</v>
      </c>
      <c r="O82" s="36">
        <f t="shared" ref="O82:O95" si="97">Y82+AI82+AQ82</f>
        <v>361.5</v>
      </c>
      <c r="P82" s="36">
        <f t="shared" si="92"/>
        <v>361.5</v>
      </c>
      <c r="Q82" s="36">
        <f t="shared" si="82"/>
        <v>0</v>
      </c>
      <c r="R82" s="36">
        <f t="shared" si="94"/>
        <v>-76.600000000000023</v>
      </c>
      <c r="S82" s="36">
        <f t="shared" si="95"/>
        <v>82.515407441223459</v>
      </c>
      <c r="T82" s="883">
        <f t="shared" si="93"/>
        <v>412.1</v>
      </c>
      <c r="U82" s="116">
        <f t="shared" si="76"/>
        <v>-50.600000000000023</v>
      </c>
      <c r="V82" s="728">
        <f t="shared" si="77"/>
        <v>87.721426838146073</v>
      </c>
      <c r="W82" s="920">
        <v>502</v>
      </c>
      <c r="X82" s="558">
        <v>438.1</v>
      </c>
      <c r="Y82" s="384">
        <v>361.5</v>
      </c>
      <c r="Z82" s="396">
        <f t="shared" si="83"/>
        <v>361.5</v>
      </c>
      <c r="AA82" s="36"/>
      <c r="AB82" s="36">
        <f t="shared" si="20"/>
        <v>-76.600000000000023</v>
      </c>
      <c r="AC82" s="36">
        <f t="shared" ref="AC82:AC149" si="98">IF(X82&lt;&gt;0,IF(Y82/X82*100&lt;0,"&lt;0",IF(Y82/X82*100&gt;200,"&gt;200",Y82/X82*100))," ")</f>
        <v>82.515407441223459</v>
      </c>
      <c r="AD82" s="957">
        <v>412.1</v>
      </c>
      <c r="AE82" s="30">
        <f>Y82-AD82</f>
        <v>-50.600000000000023</v>
      </c>
      <c r="AF82" s="206">
        <f>IF(AD82&lt;&gt;0,IF(Y82/AD82*100&lt;0,"&lt;0",IF(Y82/AD82*100&gt;200,"&gt;200",Y82/AD82*100))," ")</f>
        <v>87.721426838146073</v>
      </c>
      <c r="AG82" s="413"/>
      <c r="AH82" s="30"/>
      <c r="AI82" s="30"/>
      <c r="AJ82" s="30"/>
      <c r="AK82" s="30"/>
      <c r="AL82" s="844"/>
      <c r="AM82" s="30"/>
      <c r="AN82" s="206"/>
      <c r="AO82" s="151"/>
      <c r="AP82" s="372"/>
      <c r="AQ82" s="30"/>
      <c r="AR82" s="30"/>
      <c r="AS82" s="217" t="str">
        <f t="shared" si="13"/>
        <v xml:space="preserve"> </v>
      </c>
      <c r="AT82" s="795"/>
      <c r="AU82" s="30"/>
      <c r="AV82" s="514" t="str">
        <f t="shared" si="14"/>
        <v xml:space="preserve"> </v>
      </c>
      <c r="AW82" s="153">
        <v>61.2</v>
      </c>
      <c r="AX82" s="471">
        <v>19.7</v>
      </c>
      <c r="AY82" s="34">
        <v>12.2</v>
      </c>
      <c r="AZ82" s="34">
        <f t="shared" si="84"/>
        <v>12.2</v>
      </c>
      <c r="BA82" s="349"/>
      <c r="BB82" s="36">
        <f t="shared" si="85"/>
        <v>-7.5</v>
      </c>
      <c r="BC82" s="36">
        <f t="shared" si="57"/>
        <v>61.928934010152282</v>
      </c>
      <c r="BD82" s="795">
        <v>16.100000000000001</v>
      </c>
      <c r="BE82" s="30">
        <f t="shared" si="86"/>
        <v>-3.9000000000000021</v>
      </c>
      <c r="BF82" s="167">
        <f t="shared" si="87"/>
        <v>75.776397515527933</v>
      </c>
      <c r="BG82" s="2"/>
      <c r="BH82" s="867">
        <f t="shared" si="80"/>
        <v>25</v>
      </c>
      <c r="BI82" s="867">
        <f t="shared" si="81"/>
        <v>25</v>
      </c>
      <c r="BJ82" s="854">
        <v>25</v>
      </c>
      <c r="BK82" s="854"/>
      <c r="BL82" s="854"/>
      <c r="BM82" s="858"/>
    </row>
    <row r="83" spans="1:65" s="6" customFormat="1" ht="25.5" customHeight="1" x14ac:dyDescent="0.3">
      <c r="A83" s="646" t="s">
        <v>234</v>
      </c>
      <c r="B83" s="647">
        <v>242</v>
      </c>
      <c r="C83" s="478">
        <f t="shared" si="88"/>
        <v>1449.4</v>
      </c>
      <c r="D83" s="478">
        <f t="shared" si="88"/>
        <v>1343.8</v>
      </c>
      <c r="E83" s="115">
        <f t="shared" si="96"/>
        <v>1333</v>
      </c>
      <c r="F83" s="115">
        <f t="shared" si="89"/>
        <v>1333</v>
      </c>
      <c r="G83" s="115">
        <f t="shared" si="90"/>
        <v>0</v>
      </c>
      <c r="H83" s="115">
        <f t="shared" si="78"/>
        <v>-10.799999999999955</v>
      </c>
      <c r="I83" s="115">
        <f t="shared" si="79"/>
        <v>99.19630897454978</v>
      </c>
      <c r="J83" s="883">
        <f t="shared" si="22"/>
        <v>1212.8000000000002</v>
      </c>
      <c r="K83" s="115">
        <f t="shared" si="6"/>
        <v>120.19999999999982</v>
      </c>
      <c r="L83" s="168">
        <f t="shared" si="7"/>
        <v>109.91094986807386</v>
      </c>
      <c r="M83" s="396">
        <f t="shared" si="91"/>
        <v>1445.5</v>
      </c>
      <c r="N83" s="396">
        <f t="shared" si="91"/>
        <v>1327.5</v>
      </c>
      <c r="O83" s="36">
        <f t="shared" si="97"/>
        <v>1322.7</v>
      </c>
      <c r="P83" s="36">
        <f t="shared" si="92"/>
        <v>1322.7</v>
      </c>
      <c r="Q83" s="36">
        <f t="shared" si="82"/>
        <v>0</v>
      </c>
      <c r="R83" s="36">
        <f t="shared" si="94"/>
        <v>-4.7999999999999545</v>
      </c>
      <c r="S83" s="36">
        <f t="shared" si="95"/>
        <v>99.638418079096041</v>
      </c>
      <c r="T83" s="883">
        <f t="shared" si="93"/>
        <v>1207.4000000000001</v>
      </c>
      <c r="U83" s="116">
        <f t="shared" si="76"/>
        <v>115.29999999999995</v>
      </c>
      <c r="V83" s="728">
        <f t="shared" si="77"/>
        <v>109.54944508862016</v>
      </c>
      <c r="W83" s="920">
        <v>1445.5</v>
      </c>
      <c r="X83" s="558">
        <v>1327.5</v>
      </c>
      <c r="Y83" s="384">
        <v>1322.7</v>
      </c>
      <c r="Z83" s="396">
        <f t="shared" si="83"/>
        <v>1322.7</v>
      </c>
      <c r="AA83" s="36"/>
      <c r="AB83" s="36">
        <f t="shared" ref="AB83:AB151" si="99">Y83-X83</f>
        <v>-4.7999999999999545</v>
      </c>
      <c r="AC83" s="36">
        <f t="shared" si="98"/>
        <v>99.638418079096041</v>
      </c>
      <c r="AD83" s="957">
        <v>1207.4000000000001</v>
      </c>
      <c r="AE83" s="30">
        <f>Y83-AD83</f>
        <v>115.29999999999995</v>
      </c>
      <c r="AF83" s="206">
        <f>IF(AD83&lt;&gt;0,IF(Y83/AD83*100&lt;0,"&lt;0",IF(Y83/AD83*100&gt;200,"&gt;200",Y83/AD83*100))," ")</f>
        <v>109.54944508862016</v>
      </c>
      <c r="AG83" s="413"/>
      <c r="AH83" s="30"/>
      <c r="AI83" s="30"/>
      <c r="AJ83" s="30"/>
      <c r="AK83" s="30"/>
      <c r="AL83" s="844"/>
      <c r="AM83" s="30"/>
      <c r="AN83" s="206"/>
      <c r="AO83" s="151"/>
      <c r="AP83" s="372"/>
      <c r="AQ83" s="30"/>
      <c r="AR83" s="30"/>
      <c r="AS83" s="217" t="str">
        <f t="shared" si="13"/>
        <v xml:space="preserve"> </v>
      </c>
      <c r="AT83" s="795"/>
      <c r="AU83" s="30"/>
      <c r="AV83" s="514" t="str">
        <f t="shared" si="14"/>
        <v xml:space="preserve"> </v>
      </c>
      <c r="AW83" s="153">
        <v>3.9</v>
      </c>
      <c r="AX83" s="471">
        <v>16.3</v>
      </c>
      <c r="AY83" s="34">
        <v>10.3</v>
      </c>
      <c r="AZ83" s="34">
        <f t="shared" si="84"/>
        <v>10.3</v>
      </c>
      <c r="BA83" s="36"/>
      <c r="BB83" s="36">
        <f t="shared" si="85"/>
        <v>-6</v>
      </c>
      <c r="BC83" s="36">
        <f t="shared" si="57"/>
        <v>63.190184049079754</v>
      </c>
      <c r="BD83" s="795">
        <v>5.4</v>
      </c>
      <c r="BE83" s="30">
        <f t="shared" si="86"/>
        <v>4.9000000000000004</v>
      </c>
      <c r="BF83" s="167">
        <f t="shared" si="87"/>
        <v>190.74074074074073</v>
      </c>
      <c r="BG83" s="2"/>
      <c r="BH83" s="867">
        <f t="shared" si="80"/>
        <v>108.8</v>
      </c>
      <c r="BI83" s="867">
        <f t="shared" si="81"/>
        <v>106</v>
      </c>
      <c r="BJ83" s="854">
        <v>106</v>
      </c>
      <c r="BK83" s="854"/>
      <c r="BL83" s="855"/>
      <c r="BM83" s="854">
        <v>2.8</v>
      </c>
    </row>
    <row r="84" spans="1:65" s="6" customFormat="1" ht="32.25" customHeight="1" x14ac:dyDescent="0.3">
      <c r="A84" s="648" t="s">
        <v>244</v>
      </c>
      <c r="B84" s="647">
        <v>243</v>
      </c>
      <c r="C84" s="478">
        <f t="shared" si="88"/>
        <v>6.8</v>
      </c>
      <c r="D84" s="478">
        <f t="shared" si="88"/>
        <v>5.5</v>
      </c>
      <c r="E84" s="115">
        <f t="shared" si="96"/>
        <v>5.3</v>
      </c>
      <c r="F84" s="115">
        <f t="shared" si="89"/>
        <v>5.3</v>
      </c>
      <c r="G84" s="115">
        <f t="shared" si="90"/>
        <v>0</v>
      </c>
      <c r="H84" s="115">
        <f t="shared" si="78"/>
        <v>-0.20000000000000018</v>
      </c>
      <c r="I84" s="115">
        <f t="shared" si="79"/>
        <v>96.36363636363636</v>
      </c>
      <c r="J84" s="883">
        <f t="shared" si="22"/>
        <v>5.4</v>
      </c>
      <c r="K84" s="115"/>
      <c r="L84" s="168"/>
      <c r="M84" s="396">
        <f t="shared" si="91"/>
        <v>0</v>
      </c>
      <c r="N84" s="396">
        <f t="shared" si="91"/>
        <v>0</v>
      </c>
      <c r="O84" s="36">
        <f t="shared" si="97"/>
        <v>0</v>
      </c>
      <c r="P84" s="36">
        <f t="shared" si="92"/>
        <v>0</v>
      </c>
      <c r="Q84" s="36">
        <f t="shared" si="82"/>
        <v>0</v>
      </c>
      <c r="R84" s="36">
        <f t="shared" si="94"/>
        <v>0</v>
      </c>
      <c r="S84" s="36" t="str">
        <f t="shared" si="95"/>
        <v xml:space="preserve"> </v>
      </c>
      <c r="T84" s="883">
        <f t="shared" si="93"/>
        <v>0</v>
      </c>
      <c r="U84" s="116"/>
      <c r="V84" s="728"/>
      <c r="W84" s="921"/>
      <c r="X84" s="559"/>
      <c r="Y84" s="384"/>
      <c r="Z84" s="396">
        <f t="shared" si="83"/>
        <v>0</v>
      </c>
      <c r="AA84" s="36"/>
      <c r="AB84" s="36">
        <f t="shared" si="99"/>
        <v>0</v>
      </c>
      <c r="AC84" s="36" t="str">
        <f t="shared" si="98"/>
        <v xml:space="preserve"> </v>
      </c>
      <c r="AD84" s="957"/>
      <c r="AE84" s="30"/>
      <c r="AF84" s="206"/>
      <c r="AG84" s="413"/>
      <c r="AH84" s="30"/>
      <c r="AI84" s="30"/>
      <c r="AJ84" s="30"/>
      <c r="AK84" s="30"/>
      <c r="AL84" s="844"/>
      <c r="AM84" s="30"/>
      <c r="AN84" s="206"/>
      <c r="AO84" s="151"/>
      <c r="AP84" s="372"/>
      <c r="AQ84" s="30"/>
      <c r="AR84" s="30"/>
      <c r="AS84" s="217"/>
      <c r="AT84" s="795"/>
      <c r="AU84" s="30"/>
      <c r="AV84" s="514"/>
      <c r="AW84" s="153">
        <v>6.8</v>
      </c>
      <c r="AX84" s="471">
        <v>5.5</v>
      </c>
      <c r="AY84" s="34">
        <v>5.3</v>
      </c>
      <c r="AZ84" s="34">
        <f t="shared" si="84"/>
        <v>5.3</v>
      </c>
      <c r="BA84" s="36"/>
      <c r="BB84" s="36">
        <f t="shared" si="85"/>
        <v>-0.20000000000000018</v>
      </c>
      <c r="BC84" s="36">
        <f t="shared" si="57"/>
        <v>96.36363636363636</v>
      </c>
      <c r="BD84" s="795">
        <v>5.4</v>
      </c>
      <c r="BE84" s="30">
        <f t="shared" si="86"/>
        <v>-0.10000000000000053</v>
      </c>
      <c r="BF84" s="167">
        <f t="shared" si="87"/>
        <v>98.148148148148138</v>
      </c>
      <c r="BG84" s="2"/>
      <c r="BH84" s="867">
        <f t="shared" si="80"/>
        <v>0</v>
      </c>
      <c r="BI84" s="867">
        <f t="shared" si="81"/>
        <v>0</v>
      </c>
      <c r="BJ84" s="854"/>
      <c r="BK84" s="854"/>
      <c r="BL84" s="855"/>
      <c r="BM84" s="854"/>
    </row>
    <row r="85" spans="1:65" ht="25.5" customHeight="1" x14ac:dyDescent="0.3">
      <c r="A85" s="643" t="s">
        <v>225</v>
      </c>
      <c r="B85" s="644">
        <v>25</v>
      </c>
      <c r="C85" s="478">
        <f t="shared" si="88"/>
        <v>4299.8999999999996</v>
      </c>
      <c r="D85" s="478">
        <f t="shared" si="88"/>
        <v>5973.3</v>
      </c>
      <c r="E85" s="115">
        <f t="shared" si="96"/>
        <v>5546.3</v>
      </c>
      <c r="F85" s="115">
        <f t="shared" si="89"/>
        <v>5505.1</v>
      </c>
      <c r="G85" s="115">
        <f t="shared" si="90"/>
        <v>41.2</v>
      </c>
      <c r="H85" s="115">
        <f t="shared" si="78"/>
        <v>-427</v>
      </c>
      <c r="I85" s="115">
        <f t="shared" si="79"/>
        <v>92.851522608943128</v>
      </c>
      <c r="J85" s="882">
        <f t="shared" si="22"/>
        <v>4344.2</v>
      </c>
      <c r="K85" s="57">
        <f t="shared" si="6"/>
        <v>1202.1000000000004</v>
      </c>
      <c r="L85" s="167">
        <f t="shared" si="7"/>
        <v>127.67137792919297</v>
      </c>
      <c r="M85" s="396">
        <f t="shared" si="91"/>
        <v>3964.9</v>
      </c>
      <c r="N85" s="396">
        <f t="shared" si="91"/>
        <v>5453</v>
      </c>
      <c r="O85" s="36">
        <f t="shared" si="97"/>
        <v>5102.1000000000004</v>
      </c>
      <c r="P85" s="36">
        <f t="shared" si="92"/>
        <v>5063.6000000000004</v>
      </c>
      <c r="Q85" s="36">
        <f t="shared" si="82"/>
        <v>38.5</v>
      </c>
      <c r="R85" s="30">
        <f t="shared" si="94"/>
        <v>-350.89999999999964</v>
      </c>
      <c r="S85" s="30">
        <f t="shared" si="95"/>
        <v>93.565010086191094</v>
      </c>
      <c r="T85" s="882">
        <f t="shared" si="93"/>
        <v>3895</v>
      </c>
      <c r="U85" s="87">
        <f t="shared" si="76"/>
        <v>1207.1000000000004</v>
      </c>
      <c r="V85" s="727">
        <f t="shared" si="77"/>
        <v>130.99101412066753</v>
      </c>
      <c r="W85" s="910">
        <v>3964.9</v>
      </c>
      <c r="X85" s="543">
        <v>5453</v>
      </c>
      <c r="Y85" s="381">
        <v>5102.1000000000004</v>
      </c>
      <c r="Z85" s="372">
        <f t="shared" si="83"/>
        <v>5063.6000000000004</v>
      </c>
      <c r="AA85" s="30">
        <v>38.5</v>
      </c>
      <c r="AB85" s="30">
        <f t="shared" si="99"/>
        <v>-350.89999999999964</v>
      </c>
      <c r="AC85" s="30">
        <f t="shared" si="98"/>
        <v>93.565010086191094</v>
      </c>
      <c r="AD85" s="956">
        <v>3895</v>
      </c>
      <c r="AE85" s="30">
        <f>Y85-AD85</f>
        <v>1207.1000000000004</v>
      </c>
      <c r="AF85" s="206">
        <f>IF(AD85&lt;&gt;0,IF(Y85/AD85*100&lt;0,"&lt;0",IF(Y85/AD85*100&gt;200,"&gt;200",Y85/AD85*100))," ")</f>
        <v>130.99101412066753</v>
      </c>
      <c r="AG85" s="413"/>
      <c r="AH85" s="30"/>
      <c r="AI85" s="30"/>
      <c r="AJ85" s="30">
        <f>AI85-AH85</f>
        <v>0</v>
      </c>
      <c r="AK85" s="30" t="str">
        <f>IF(AH85&lt;&gt;0,IF(AI85/AH85*100&lt;0,"&lt;0",IF(AI85/AH85*100&gt;200,"&gt;200",AI85/AH85*100))," ")</f>
        <v xml:space="preserve"> </v>
      </c>
      <c r="AL85" s="844"/>
      <c r="AM85" s="30">
        <f>AI85-AL85</f>
        <v>0</v>
      </c>
      <c r="AN85" s="206" t="str">
        <f>IF(AL85&lt;&gt;0,IF(AI85/AL85*100&lt;0,"&lt;0",IF(AI85/AL85*100&gt;200,"&gt;200",AI85/AL85*100))," ")</f>
        <v xml:space="preserve"> </v>
      </c>
      <c r="AO85" s="151"/>
      <c r="AP85" s="372"/>
      <c r="AQ85" s="30"/>
      <c r="AR85" s="30">
        <f>AQ85-AP85</f>
        <v>0</v>
      </c>
      <c r="AS85" s="57" t="str">
        <f t="shared" si="13"/>
        <v xml:space="preserve"> </v>
      </c>
      <c r="AT85" s="795"/>
      <c r="AU85" s="30">
        <f>AQ85-AT85</f>
        <v>0</v>
      </c>
      <c r="AV85" s="513" t="str">
        <f t="shared" si="14"/>
        <v xml:space="preserve"> </v>
      </c>
      <c r="AW85" s="571">
        <v>335</v>
      </c>
      <c r="AX85" s="372">
        <v>520.29999999999995</v>
      </c>
      <c r="AY85" s="30">
        <v>444.2</v>
      </c>
      <c r="AZ85" s="30">
        <f t="shared" si="84"/>
        <v>441.5</v>
      </c>
      <c r="BA85" s="30">
        <v>2.7</v>
      </c>
      <c r="BB85" s="30">
        <f t="shared" si="85"/>
        <v>-76.099999999999966</v>
      </c>
      <c r="BC85" s="36">
        <f t="shared" si="57"/>
        <v>85.373822794541624</v>
      </c>
      <c r="BD85" s="795">
        <v>449.2</v>
      </c>
      <c r="BE85" s="30">
        <f t="shared" si="86"/>
        <v>-5</v>
      </c>
      <c r="BF85" s="167">
        <f t="shared" si="87"/>
        <v>98.88691006233303</v>
      </c>
      <c r="BH85" s="867">
        <f t="shared" si="80"/>
        <v>68.2</v>
      </c>
      <c r="BI85" s="867">
        <f t="shared" si="81"/>
        <v>55.9</v>
      </c>
      <c r="BJ85" s="809">
        <v>55.9</v>
      </c>
      <c r="BK85" s="854"/>
      <c r="BL85" s="855"/>
      <c r="BM85" s="854">
        <v>12.3</v>
      </c>
    </row>
    <row r="86" spans="1:65" ht="25.5" customHeight="1" x14ac:dyDescent="0.3">
      <c r="A86" s="643" t="s">
        <v>288</v>
      </c>
      <c r="B86" s="644">
        <v>26</v>
      </c>
      <c r="C86" s="478">
        <f t="shared" si="88"/>
        <v>54.2</v>
      </c>
      <c r="D86" s="478">
        <f t="shared" si="88"/>
        <v>312.7</v>
      </c>
      <c r="E86" s="57">
        <f t="shared" si="96"/>
        <v>248.5</v>
      </c>
      <c r="F86" s="57">
        <f t="shared" si="89"/>
        <v>242.1</v>
      </c>
      <c r="G86" s="57">
        <f t="shared" si="90"/>
        <v>6.4</v>
      </c>
      <c r="H86" s="57">
        <f t="shared" si="78"/>
        <v>-64.199999999999989</v>
      </c>
      <c r="I86" s="57">
        <f t="shared" si="79"/>
        <v>79.469139750559648</v>
      </c>
      <c r="J86" s="882">
        <f t="shared" si="22"/>
        <v>32.9</v>
      </c>
      <c r="K86" s="57">
        <f t="shared" si="6"/>
        <v>215.6</v>
      </c>
      <c r="L86" s="167" t="str">
        <f t="shared" si="7"/>
        <v>&gt;200</v>
      </c>
      <c r="M86" s="372">
        <f t="shared" si="91"/>
        <v>54.2</v>
      </c>
      <c r="N86" s="372">
        <f t="shared" si="91"/>
        <v>312.7</v>
      </c>
      <c r="O86" s="30">
        <f t="shared" si="97"/>
        <v>248.5</v>
      </c>
      <c r="P86" s="30">
        <f t="shared" si="92"/>
        <v>242.1</v>
      </c>
      <c r="Q86" s="30">
        <f t="shared" si="82"/>
        <v>6.4</v>
      </c>
      <c r="R86" s="30">
        <f t="shared" si="94"/>
        <v>-64.199999999999989</v>
      </c>
      <c r="S86" s="30">
        <f t="shared" si="95"/>
        <v>79.469139750559648</v>
      </c>
      <c r="T86" s="882">
        <f t="shared" si="93"/>
        <v>32.9</v>
      </c>
      <c r="U86" s="87">
        <f t="shared" si="76"/>
        <v>215.6</v>
      </c>
      <c r="V86" s="727" t="str">
        <f t="shared" si="77"/>
        <v>&gt;200</v>
      </c>
      <c r="W86" s="910">
        <v>54.2</v>
      </c>
      <c r="X86" s="543">
        <v>312.7</v>
      </c>
      <c r="Y86" s="381">
        <v>248.5</v>
      </c>
      <c r="Z86" s="372">
        <f t="shared" si="83"/>
        <v>242.1</v>
      </c>
      <c r="AA86" s="30">
        <v>6.4</v>
      </c>
      <c r="AB86" s="30">
        <f t="shared" si="99"/>
        <v>-64.199999999999989</v>
      </c>
      <c r="AC86" s="30">
        <f t="shared" si="98"/>
        <v>79.469139750559648</v>
      </c>
      <c r="AD86" s="956">
        <v>32.9</v>
      </c>
      <c r="AE86" s="30">
        <f>Y86-AD86</f>
        <v>215.6</v>
      </c>
      <c r="AF86" s="206" t="str">
        <f>IF(AD86&lt;&gt;0,IF(Y86/AD86*100&lt;0,"&lt;0",IF(Y86/AD86*100&gt;200,"&gt;200",Y86/AD86*100))," ")</f>
        <v>&gt;200</v>
      </c>
      <c r="AG86" s="413"/>
      <c r="AH86" s="30"/>
      <c r="AI86" s="30"/>
      <c r="AJ86" s="30">
        <f>AI86-AH86</f>
        <v>0</v>
      </c>
      <c r="AK86" s="30" t="str">
        <f>IF(AH86&lt;&gt;0,IF(AI86/AH86*100&lt;0,"&lt;0",IF(AI86/AH86*100&gt;200,"&gt;200",AI86/AH86*100))," ")</f>
        <v xml:space="preserve"> </v>
      </c>
      <c r="AL86" s="844"/>
      <c r="AM86" s="30"/>
      <c r="AN86" s="206"/>
      <c r="AO86" s="151"/>
      <c r="AP86" s="372"/>
      <c r="AQ86" s="30"/>
      <c r="AR86" s="30">
        <f>AQ86-AP86</f>
        <v>0</v>
      </c>
      <c r="AS86" s="57" t="str">
        <f t="shared" si="13"/>
        <v xml:space="preserve"> </v>
      </c>
      <c r="AT86" s="795"/>
      <c r="AU86" s="30"/>
      <c r="AV86" s="513"/>
      <c r="AW86" s="571"/>
      <c r="AX86" s="372"/>
      <c r="AY86" s="30"/>
      <c r="AZ86" s="30">
        <f t="shared" si="84"/>
        <v>0</v>
      </c>
      <c r="BA86" s="30"/>
      <c r="BB86" s="30">
        <f t="shared" si="85"/>
        <v>0</v>
      </c>
      <c r="BC86" s="36" t="str">
        <f t="shared" si="57"/>
        <v xml:space="preserve"> </v>
      </c>
      <c r="BD86" s="795"/>
      <c r="BE86" s="30">
        <f t="shared" si="86"/>
        <v>0</v>
      </c>
      <c r="BF86" s="167" t="str">
        <f t="shared" si="87"/>
        <v xml:space="preserve"> </v>
      </c>
      <c r="BH86" s="867">
        <f t="shared" si="80"/>
        <v>0</v>
      </c>
      <c r="BI86" s="867">
        <f t="shared" si="81"/>
        <v>0</v>
      </c>
      <c r="BJ86" s="855"/>
      <c r="BK86" s="855"/>
      <c r="BL86" s="854"/>
      <c r="BM86" s="854"/>
    </row>
    <row r="87" spans="1:65" ht="25.5" customHeight="1" x14ac:dyDescent="0.3">
      <c r="A87" s="643" t="s">
        <v>221</v>
      </c>
      <c r="B87" s="644">
        <v>27</v>
      </c>
      <c r="C87" s="478">
        <f t="shared" si="88"/>
        <v>24248.9</v>
      </c>
      <c r="D87" s="478">
        <f t="shared" si="88"/>
        <v>25528.399999999998</v>
      </c>
      <c r="E87" s="57">
        <f t="shared" si="96"/>
        <v>25007.9</v>
      </c>
      <c r="F87" s="57">
        <f t="shared" si="89"/>
        <v>25007.9</v>
      </c>
      <c r="G87" s="57">
        <f t="shared" si="90"/>
        <v>0</v>
      </c>
      <c r="H87" s="57">
        <f t="shared" si="78"/>
        <v>-520.49999999999636</v>
      </c>
      <c r="I87" s="57">
        <f t="shared" si="79"/>
        <v>97.961094310650111</v>
      </c>
      <c r="J87" s="882">
        <f t="shared" si="22"/>
        <v>22302.6</v>
      </c>
      <c r="K87" s="57">
        <f t="shared" ref="K87:K155" si="100">E87-J87</f>
        <v>2705.3000000000029</v>
      </c>
      <c r="L87" s="167">
        <f t="shared" ref="L87:L155" si="101">IF(J87&lt;&gt;0,IF(E87/J87*100&lt;0,"&lt;0",IF(E87/J87*100&gt;200,"&gt;200",E87/J87*100))," ")</f>
        <v>112.12997587725199</v>
      </c>
      <c r="M87" s="372">
        <f t="shared" si="91"/>
        <v>23553.7</v>
      </c>
      <c r="N87" s="372">
        <f t="shared" si="91"/>
        <v>24709.8</v>
      </c>
      <c r="O87" s="30">
        <f t="shared" si="97"/>
        <v>24356.9</v>
      </c>
      <c r="P87" s="30">
        <f t="shared" si="92"/>
        <v>24356.9</v>
      </c>
      <c r="Q87" s="30">
        <f t="shared" si="82"/>
        <v>0</v>
      </c>
      <c r="R87" s="30">
        <f t="shared" si="94"/>
        <v>-352.89999999999782</v>
      </c>
      <c r="S87" s="30">
        <f t="shared" si="95"/>
        <v>98.57182170636753</v>
      </c>
      <c r="T87" s="882">
        <f t="shared" si="93"/>
        <v>21606</v>
      </c>
      <c r="U87" s="87">
        <f t="shared" si="76"/>
        <v>2750.9000000000015</v>
      </c>
      <c r="V87" s="727">
        <f t="shared" si="77"/>
        <v>112.73211145052302</v>
      </c>
      <c r="W87" s="910">
        <v>496.4</v>
      </c>
      <c r="X87" s="543">
        <v>594.29999999999995</v>
      </c>
      <c r="Y87" s="381">
        <v>518.70000000000005</v>
      </c>
      <c r="Z87" s="372">
        <f t="shared" si="83"/>
        <v>518.70000000000005</v>
      </c>
      <c r="AA87" s="30"/>
      <c r="AB87" s="30">
        <f t="shared" si="99"/>
        <v>-75.599999999999909</v>
      </c>
      <c r="AC87" s="30">
        <f t="shared" si="98"/>
        <v>87.279151943462907</v>
      </c>
      <c r="AD87" s="956">
        <v>399.3</v>
      </c>
      <c r="AE87" s="30">
        <f t="shared" ref="AE87:AE99" si="102">Y87-AD87</f>
        <v>119.40000000000003</v>
      </c>
      <c r="AF87" s="206">
        <f t="shared" ref="AF87:AF105" si="103">IF(AD87&lt;&gt;0,IF(Y87/AD87*100&lt;0,"&lt;0",IF(Y87/AD87*100&gt;200,"&gt;200",Y87/AD87*100))," ")</f>
        <v>129.90232907588279</v>
      </c>
      <c r="AG87" s="413">
        <v>23056.799999999999</v>
      </c>
      <c r="AH87" s="30">
        <v>24115</v>
      </c>
      <c r="AI87" s="30">
        <v>23837.8</v>
      </c>
      <c r="AJ87" s="30">
        <f>AI87-AH87</f>
        <v>-277.20000000000073</v>
      </c>
      <c r="AK87" s="30">
        <f>IF(AH87&lt;&gt;0,IF(AI87/AH87*100&lt;0,"&lt;0",IF(AI87/AH87*100&gt;200,"&gt;200",AI87/AH87*100))," ")</f>
        <v>98.850507982583451</v>
      </c>
      <c r="AL87" s="844">
        <v>21206.2</v>
      </c>
      <c r="AM87" s="30">
        <f>AI87-AL87</f>
        <v>2631.5999999999985</v>
      </c>
      <c r="AN87" s="206">
        <f>IF(AL87&lt;&gt;0,IF(AI87/AL87*100&lt;0,"&lt;0",IF(AI87/AL87*100&gt;200,"&gt;200",AI87/AL87*100))," ")</f>
        <v>112.40957833086549</v>
      </c>
      <c r="AO87" s="151">
        <v>0.5</v>
      </c>
      <c r="AP87" s="372">
        <v>0.5</v>
      </c>
      <c r="AQ87" s="30">
        <v>0.4</v>
      </c>
      <c r="AR87" s="30">
        <f>AQ87-AP87</f>
        <v>-9.9999999999999978E-2</v>
      </c>
      <c r="AS87" s="57">
        <f>IF(AP87&lt;&gt;0,IF(AQ87/AP87*100&lt;0,"&lt;0",IF(AQ87/AP87*100&gt;200,"&gt;200",AQ87/AP87*100))," ")</f>
        <v>80</v>
      </c>
      <c r="AT87" s="795">
        <v>0.5</v>
      </c>
      <c r="AU87" s="30">
        <f>AQ87-AT87</f>
        <v>-9.9999999999999978E-2</v>
      </c>
      <c r="AV87" s="513">
        <f t="shared" ref="AV87:AV155" si="104">IF(AT87&lt;&gt;0,IF(AQ87/AT87*100&lt;0,"&lt;0",IF(AQ87/AT87*100&gt;200,"&gt;200",AQ87/AT87*100))," ")</f>
        <v>80</v>
      </c>
      <c r="AW87" s="571">
        <v>695.2</v>
      </c>
      <c r="AX87" s="372">
        <v>818.6</v>
      </c>
      <c r="AY87" s="30">
        <v>651</v>
      </c>
      <c r="AZ87" s="30">
        <f t="shared" si="84"/>
        <v>651</v>
      </c>
      <c r="BA87" s="30"/>
      <c r="BB87" s="30">
        <f t="shared" si="85"/>
        <v>-167.60000000000002</v>
      </c>
      <c r="BC87" s="36">
        <f t="shared" si="57"/>
        <v>79.526020034204734</v>
      </c>
      <c r="BD87" s="795">
        <v>696.6</v>
      </c>
      <c r="BE87" s="30">
        <f>AY87-BD87</f>
        <v>-45.600000000000023</v>
      </c>
      <c r="BF87" s="167">
        <f>IF(BD87&lt;&gt;0,IF(AY87/BD87*100&lt;0,"&lt;0",IF(AY87/BD87*100&gt;200,"&gt;200",AY87/BD87*100))," ")</f>
        <v>93.453919035314385</v>
      </c>
      <c r="BH87" s="867">
        <f t="shared" si="80"/>
        <v>1274.5</v>
      </c>
      <c r="BI87" s="867">
        <f t="shared" si="81"/>
        <v>1266.8</v>
      </c>
      <c r="BJ87" s="855">
        <v>81.5</v>
      </c>
      <c r="BK87" s="809">
        <v>1185.3</v>
      </c>
      <c r="BL87" s="854"/>
      <c r="BM87" s="854">
        <v>7.7</v>
      </c>
    </row>
    <row r="88" spans="1:65" ht="25.5" customHeight="1" x14ac:dyDescent="0.3">
      <c r="A88" s="643" t="s">
        <v>220</v>
      </c>
      <c r="B88" s="644">
        <v>28</v>
      </c>
      <c r="C88" s="478">
        <f t="shared" si="88"/>
        <v>4469.4000000000005</v>
      </c>
      <c r="D88" s="478">
        <f t="shared" si="88"/>
        <v>3740.4</v>
      </c>
      <c r="E88" s="57">
        <f t="shared" si="96"/>
        <v>3088.5</v>
      </c>
      <c r="F88" s="57">
        <f t="shared" si="89"/>
        <v>2846.8999999999996</v>
      </c>
      <c r="G88" s="57">
        <f t="shared" si="90"/>
        <v>241.6</v>
      </c>
      <c r="H88" s="57">
        <f t="shared" si="78"/>
        <v>-651.90000000000009</v>
      </c>
      <c r="I88" s="57">
        <f t="shared" si="79"/>
        <v>82.571382739813927</v>
      </c>
      <c r="J88" s="882">
        <f t="shared" si="22"/>
        <v>2995.7</v>
      </c>
      <c r="K88" s="57">
        <f t="shared" si="100"/>
        <v>92.800000000000182</v>
      </c>
      <c r="L88" s="167">
        <f t="shared" si="101"/>
        <v>103.09777347531461</v>
      </c>
      <c r="M88" s="372">
        <f t="shared" si="91"/>
        <v>4106.2000000000007</v>
      </c>
      <c r="N88" s="372">
        <f t="shared" si="91"/>
        <v>3508.3</v>
      </c>
      <c r="O88" s="30">
        <f t="shared" si="97"/>
        <v>2901.2</v>
      </c>
      <c r="P88" s="30">
        <f t="shared" si="92"/>
        <v>2663.7</v>
      </c>
      <c r="Q88" s="30">
        <f t="shared" si="82"/>
        <v>237.5</v>
      </c>
      <c r="R88" s="30">
        <f t="shared" si="94"/>
        <v>-607.10000000000036</v>
      </c>
      <c r="S88" s="30">
        <f t="shared" si="95"/>
        <v>82.695322520879046</v>
      </c>
      <c r="T88" s="882">
        <f t="shared" si="93"/>
        <v>2829.1</v>
      </c>
      <c r="U88" s="87">
        <f t="shared" si="76"/>
        <v>72.099999999999909</v>
      </c>
      <c r="V88" s="727">
        <f t="shared" si="77"/>
        <v>102.54851366158849</v>
      </c>
      <c r="W88" s="910">
        <v>4101.6000000000004</v>
      </c>
      <c r="X88" s="543">
        <v>3503.3</v>
      </c>
      <c r="Y88" s="381">
        <v>2896.6</v>
      </c>
      <c r="Z88" s="372">
        <f t="shared" si="83"/>
        <v>2659.1</v>
      </c>
      <c r="AA88" s="30">
        <v>237.5</v>
      </c>
      <c r="AB88" s="30">
        <f t="shared" si="99"/>
        <v>-606.70000000000027</v>
      </c>
      <c r="AC88" s="30">
        <f t="shared" si="98"/>
        <v>82.682042645505661</v>
      </c>
      <c r="AD88" s="956">
        <v>2824.2</v>
      </c>
      <c r="AE88" s="30">
        <f t="shared" si="102"/>
        <v>72.400000000000091</v>
      </c>
      <c r="AF88" s="206">
        <f t="shared" si="103"/>
        <v>102.56355782168403</v>
      </c>
      <c r="AG88" s="413">
        <v>4.5999999999999996</v>
      </c>
      <c r="AH88" s="30">
        <v>5</v>
      </c>
      <c r="AI88" s="30">
        <v>4.5999999999999996</v>
      </c>
      <c r="AJ88" s="30">
        <f>AI88-AH88</f>
        <v>-0.40000000000000036</v>
      </c>
      <c r="AK88" s="30">
        <f>IF(AH88&lt;&gt;0,IF(AI88/AH88*100&lt;0,"&lt;0",IF(AI88/AH88*100&gt;200,"&gt;200",AI88/AH88*100))," ")</f>
        <v>92</v>
      </c>
      <c r="AL88" s="844">
        <v>4.9000000000000004</v>
      </c>
      <c r="AM88" s="30">
        <f>AI88-AL88</f>
        <v>-0.30000000000000071</v>
      </c>
      <c r="AN88" s="206">
        <f t="shared" ref="AN88:AN154" si="105">IF(AL88&lt;&gt;0,IF(AI88/AL88*100&lt;0,"&lt;0",IF(AI88/AL88*100&gt;200,"&gt;200",AI88/AL88*100))," ")</f>
        <v>93.877551020408148</v>
      </c>
      <c r="AO88" s="151"/>
      <c r="AP88" s="372"/>
      <c r="AQ88" s="30"/>
      <c r="AR88" s="30">
        <f>AQ88-AP88</f>
        <v>0</v>
      </c>
      <c r="AS88" s="57" t="str">
        <f t="shared" ref="AS88:AS155" si="106">IF(AP88&lt;&gt;0,IF(AQ88/AP88*100&lt;0,"&lt;0",IF(AQ88/AP88*100&gt;200,"&gt;200",AQ88/AP88*100))," ")</f>
        <v xml:space="preserve"> </v>
      </c>
      <c r="AT88" s="795"/>
      <c r="AU88" s="56">
        <f>AQ88-AT88</f>
        <v>0</v>
      </c>
      <c r="AV88" s="513" t="str">
        <f t="shared" si="104"/>
        <v xml:space="preserve"> </v>
      </c>
      <c r="AW88" s="571">
        <v>363.2</v>
      </c>
      <c r="AX88" s="372">
        <f>268-35.9</f>
        <v>232.1</v>
      </c>
      <c r="AY88" s="30">
        <v>187.3</v>
      </c>
      <c r="AZ88" s="30">
        <f t="shared" si="84"/>
        <v>183.20000000000002</v>
      </c>
      <c r="BA88" s="30">
        <v>4.0999999999999996</v>
      </c>
      <c r="BB88" s="30">
        <f t="shared" si="85"/>
        <v>-44.799999999999983</v>
      </c>
      <c r="BC88" s="36">
        <f t="shared" si="57"/>
        <v>80.697975010771231</v>
      </c>
      <c r="BD88" s="795">
        <v>166.6</v>
      </c>
      <c r="BE88" s="30">
        <f>AY88-BD88</f>
        <v>20.700000000000017</v>
      </c>
      <c r="BF88" s="167">
        <f>IF(BD88&lt;&gt;0,IF(AY88/BD88*100&lt;0,"&lt;0",IF(AY88/BD88*100&gt;200,"&gt;200",AY88/BD88*100))," ")</f>
        <v>112.42496998799521</v>
      </c>
      <c r="BH88" s="867">
        <f t="shared" si="80"/>
        <v>13.599999999999998</v>
      </c>
      <c r="BI88" s="867">
        <f t="shared" si="81"/>
        <v>13.399999999999999</v>
      </c>
      <c r="BJ88" s="855">
        <v>13.399999999999999</v>
      </c>
      <c r="BK88" s="855"/>
      <c r="BL88" s="854"/>
      <c r="BM88" s="855">
        <v>0.2</v>
      </c>
    </row>
    <row r="89" spans="1:65" ht="31.5" customHeight="1" x14ac:dyDescent="0.3">
      <c r="A89" s="623" t="s">
        <v>219</v>
      </c>
      <c r="B89" s="644">
        <v>29</v>
      </c>
      <c r="C89" s="478">
        <f t="shared" si="88"/>
        <v>24849.4</v>
      </c>
      <c r="D89" s="478">
        <f t="shared" si="88"/>
        <v>27958.799999999999</v>
      </c>
      <c r="E89" s="57">
        <f t="shared" si="96"/>
        <v>26937.599999999999</v>
      </c>
      <c r="F89" s="57">
        <f t="shared" si="89"/>
        <v>26932.899999999998</v>
      </c>
      <c r="G89" s="57">
        <f t="shared" si="90"/>
        <v>4.7</v>
      </c>
      <c r="H89" s="57">
        <f t="shared" si="78"/>
        <v>-1021.2000000000007</v>
      </c>
      <c r="I89" s="57">
        <f t="shared" si="79"/>
        <v>96.347482724580445</v>
      </c>
      <c r="J89" s="882">
        <f t="shared" ref="J89:J157" si="107">T89+BD89</f>
        <v>23122.300000000003</v>
      </c>
      <c r="K89" s="57">
        <f t="shared" si="100"/>
        <v>3815.2999999999956</v>
      </c>
      <c r="L89" s="167">
        <f t="shared" si="101"/>
        <v>116.5005211419279</v>
      </c>
      <c r="M89" s="372">
        <f>M90+M91</f>
        <v>24847.200000000001</v>
      </c>
      <c r="N89" s="372">
        <f>N90+N91</f>
        <v>27941</v>
      </c>
      <c r="O89" s="30">
        <f t="shared" si="97"/>
        <v>26921</v>
      </c>
      <c r="P89" s="30">
        <f t="shared" si="92"/>
        <v>26916.3</v>
      </c>
      <c r="Q89" s="30">
        <f t="shared" si="82"/>
        <v>4.7</v>
      </c>
      <c r="R89" s="30">
        <f t="shared" si="94"/>
        <v>-1020</v>
      </c>
      <c r="S89" s="30">
        <f t="shared" si="95"/>
        <v>96.349450628109238</v>
      </c>
      <c r="T89" s="882">
        <f>T90+T91</f>
        <v>23098.800000000003</v>
      </c>
      <c r="U89" s="77">
        <f t="shared" si="76"/>
        <v>3822.1999999999971</v>
      </c>
      <c r="V89" s="729">
        <f t="shared" si="77"/>
        <v>116.54717994008345</v>
      </c>
      <c r="W89" s="922">
        <f>W90+W91</f>
        <v>24847.200000000001</v>
      </c>
      <c r="X89" s="713">
        <f>X90+X91</f>
        <v>27941</v>
      </c>
      <c r="Y89" s="714">
        <f>Y90+Y91</f>
        <v>26921</v>
      </c>
      <c r="Z89" s="711">
        <f t="shared" si="83"/>
        <v>26916.3</v>
      </c>
      <c r="AA89" s="30">
        <f>AA90+AA91</f>
        <v>4.7</v>
      </c>
      <c r="AB89" s="30">
        <f t="shared" si="99"/>
        <v>-1020</v>
      </c>
      <c r="AC89" s="30">
        <f t="shared" si="98"/>
        <v>96.349450628109238</v>
      </c>
      <c r="AD89" s="966">
        <f>AD90+AD91</f>
        <v>23098.800000000003</v>
      </c>
      <c r="AE89" s="30">
        <f t="shared" si="102"/>
        <v>3822.1999999999971</v>
      </c>
      <c r="AF89" s="206">
        <f t="shared" si="103"/>
        <v>116.54717994008345</v>
      </c>
      <c r="AG89" s="413"/>
      <c r="AH89" s="30"/>
      <c r="AI89" s="30">
        <f>AI90</f>
        <v>0</v>
      </c>
      <c r="AJ89" s="30">
        <f>AI89-AH89</f>
        <v>0</v>
      </c>
      <c r="AK89" s="30" t="str">
        <f>IF(AH89&lt;&gt;0,IF(AI89/AH89*100&lt;0,"&lt;0",IF(AI89/AH89*100&gt;200,"&gt;200",AI89/AH89*100))," ")</f>
        <v xml:space="preserve"> </v>
      </c>
      <c r="AL89" s="844"/>
      <c r="AM89" s="30">
        <f>AI89-AL89</f>
        <v>0</v>
      </c>
      <c r="AN89" s="206" t="str">
        <f t="shared" si="105"/>
        <v xml:space="preserve"> </v>
      </c>
      <c r="AO89" s="151"/>
      <c r="AP89" s="372"/>
      <c r="AQ89" s="30">
        <f>AQ90</f>
        <v>0</v>
      </c>
      <c r="AR89" s="30">
        <f>AQ89-AP89</f>
        <v>0</v>
      </c>
      <c r="AS89" s="31" t="str">
        <f t="shared" si="106"/>
        <v xml:space="preserve"> </v>
      </c>
      <c r="AT89" s="795"/>
      <c r="AU89" s="56">
        <f>AQ89-AT89</f>
        <v>0</v>
      </c>
      <c r="AV89" s="502" t="str">
        <f t="shared" si="104"/>
        <v xml:space="preserve"> </v>
      </c>
      <c r="AW89" s="697">
        <f>AW90</f>
        <v>2.2000000000000002</v>
      </c>
      <c r="AX89" s="697">
        <f>AX90</f>
        <v>17.8</v>
      </c>
      <c r="AY89" s="697">
        <f>AY90</f>
        <v>16.600000000000001</v>
      </c>
      <c r="AZ89" s="698">
        <f t="shared" si="84"/>
        <v>16.600000000000001</v>
      </c>
      <c r="BA89" s="62">
        <f>BA90</f>
        <v>0</v>
      </c>
      <c r="BB89" s="62">
        <f t="shared" si="85"/>
        <v>-1.1999999999999993</v>
      </c>
      <c r="BC89" s="34">
        <f t="shared" si="57"/>
        <v>93.258426966292134</v>
      </c>
      <c r="BD89" s="795">
        <f>BD90</f>
        <v>23.5</v>
      </c>
      <c r="BE89" s="30">
        <f>AY89-BD89</f>
        <v>-6.8999999999999986</v>
      </c>
      <c r="BF89" s="170">
        <f>IF(BD89&lt;&gt;0,IF(AY89/BD89*100&lt;0,"&lt;0",IF(AY89/BD89*100&gt;200,"&gt;200",AY89/BD89*100))," ")</f>
        <v>70.638297872340431</v>
      </c>
      <c r="BH89" s="867">
        <f t="shared" si="80"/>
        <v>1418.9</v>
      </c>
      <c r="BI89" s="867">
        <f t="shared" si="81"/>
        <v>1418.9</v>
      </c>
      <c r="BJ89" s="808">
        <v>1418.9</v>
      </c>
      <c r="BK89" s="854"/>
      <c r="BL89" s="854"/>
      <c r="BM89" s="855">
        <v>0</v>
      </c>
    </row>
    <row r="90" spans="1:65" ht="31.5" customHeight="1" x14ac:dyDescent="0.3">
      <c r="A90" s="649" t="s">
        <v>235</v>
      </c>
      <c r="B90" s="644">
        <v>291</v>
      </c>
      <c r="C90" s="478">
        <f t="shared" si="88"/>
        <v>13283.2</v>
      </c>
      <c r="D90" s="478">
        <f t="shared" si="88"/>
        <v>14101.199999999999</v>
      </c>
      <c r="E90" s="31">
        <f t="shared" si="96"/>
        <v>13634.5</v>
      </c>
      <c r="F90" s="31">
        <f t="shared" si="89"/>
        <v>13629.8</v>
      </c>
      <c r="G90" s="31">
        <f t="shared" si="90"/>
        <v>4.7</v>
      </c>
      <c r="H90" s="31">
        <f t="shared" si="78"/>
        <v>-466.69999999999891</v>
      </c>
      <c r="I90" s="31">
        <f t="shared" si="79"/>
        <v>96.690352594105477</v>
      </c>
      <c r="J90" s="871">
        <f t="shared" si="107"/>
        <v>12351.7</v>
      </c>
      <c r="K90" s="31">
        <f t="shared" si="100"/>
        <v>1282.7999999999993</v>
      </c>
      <c r="L90" s="170">
        <f t="shared" si="101"/>
        <v>110.38561493559591</v>
      </c>
      <c r="M90" s="372">
        <f t="shared" si="91"/>
        <v>13281</v>
      </c>
      <c r="N90" s="372">
        <f t="shared" si="91"/>
        <v>14083.4</v>
      </c>
      <c r="O90" s="30">
        <f t="shared" si="97"/>
        <v>13617.9</v>
      </c>
      <c r="P90" s="30">
        <f t="shared" si="92"/>
        <v>13613.199999999999</v>
      </c>
      <c r="Q90" s="30">
        <f t="shared" si="82"/>
        <v>4.7</v>
      </c>
      <c r="R90" s="30">
        <f t="shared" si="94"/>
        <v>-465.5</v>
      </c>
      <c r="S90" s="30">
        <f t="shared" si="95"/>
        <v>96.694690202649923</v>
      </c>
      <c r="T90" s="871">
        <f t="shared" si="93"/>
        <v>12328.2</v>
      </c>
      <c r="U90" s="77">
        <f t="shared" si="76"/>
        <v>1289.6999999999989</v>
      </c>
      <c r="V90" s="729">
        <f t="shared" si="77"/>
        <v>110.46138122353628</v>
      </c>
      <c r="W90" s="923">
        <v>13281</v>
      </c>
      <c r="X90" s="749">
        <v>14083.4</v>
      </c>
      <c r="Y90" s="715">
        <v>13617.9</v>
      </c>
      <c r="Z90" s="711">
        <f t="shared" si="83"/>
        <v>13613.199999999999</v>
      </c>
      <c r="AA90" s="30">
        <v>4.7</v>
      </c>
      <c r="AB90" s="30">
        <f t="shared" si="99"/>
        <v>-465.5</v>
      </c>
      <c r="AC90" s="30">
        <f t="shared" si="98"/>
        <v>96.694690202649923</v>
      </c>
      <c r="AD90" s="967">
        <v>12328.2</v>
      </c>
      <c r="AE90" s="30">
        <f t="shared" si="102"/>
        <v>1289.6999999999989</v>
      </c>
      <c r="AF90" s="206">
        <f t="shared" si="103"/>
        <v>110.46138122353628</v>
      </c>
      <c r="AG90" s="413"/>
      <c r="AH90" s="30"/>
      <c r="AI90" s="30"/>
      <c r="AJ90" s="30"/>
      <c r="AK90" s="30"/>
      <c r="AL90" s="844"/>
      <c r="AM90" s="49"/>
      <c r="AN90" s="206" t="str">
        <f t="shared" si="105"/>
        <v xml:space="preserve"> </v>
      </c>
      <c r="AO90" s="151"/>
      <c r="AP90" s="372"/>
      <c r="AQ90" s="30"/>
      <c r="AR90" s="30"/>
      <c r="AS90" s="201" t="str">
        <f t="shared" si="106"/>
        <v xml:space="preserve"> </v>
      </c>
      <c r="AT90" s="795"/>
      <c r="AU90" s="56"/>
      <c r="AV90" s="515" t="str">
        <f t="shared" si="104"/>
        <v xml:space="preserve"> </v>
      </c>
      <c r="AW90" s="697">
        <v>2.2000000000000002</v>
      </c>
      <c r="AX90" s="453">
        <v>17.8</v>
      </c>
      <c r="AY90" s="237">
        <v>16.600000000000001</v>
      </c>
      <c r="AZ90" s="237">
        <f t="shared" si="84"/>
        <v>16.600000000000001</v>
      </c>
      <c r="BA90" s="30"/>
      <c r="BB90" s="30">
        <f t="shared" si="85"/>
        <v>-1.1999999999999993</v>
      </c>
      <c r="BC90" s="36">
        <f t="shared" si="57"/>
        <v>93.258426966292134</v>
      </c>
      <c r="BD90" s="795">
        <v>23.5</v>
      </c>
      <c r="BE90" s="30">
        <f>AY90-BD90</f>
        <v>-6.8999999999999986</v>
      </c>
      <c r="BF90" s="170">
        <f>IF(BD90&lt;&gt;0,IF(AY90/BD90*100&lt;0,"&lt;0",IF(AY90/BD90*100&gt;200,"&gt;200",AY90/BD90*100))," ")</f>
        <v>70.638297872340431</v>
      </c>
      <c r="BH90" s="867">
        <f t="shared" si="80"/>
        <v>403.5</v>
      </c>
      <c r="BI90" s="867">
        <f t="shared" si="81"/>
        <v>403.5</v>
      </c>
      <c r="BJ90" s="808">
        <v>403.5</v>
      </c>
      <c r="BK90" s="854"/>
      <c r="BL90" s="854"/>
      <c r="BM90" s="855"/>
    </row>
    <row r="91" spans="1:65" ht="31.5" customHeight="1" x14ac:dyDescent="0.3">
      <c r="A91" s="650" t="s">
        <v>238</v>
      </c>
      <c r="B91" s="644">
        <v>292</v>
      </c>
      <c r="C91" s="478">
        <f t="shared" si="88"/>
        <v>11566.2</v>
      </c>
      <c r="D91" s="478">
        <f t="shared" si="88"/>
        <v>13857.599999999999</v>
      </c>
      <c r="E91" s="31">
        <f t="shared" si="96"/>
        <v>13303.099999999999</v>
      </c>
      <c r="F91" s="31">
        <f t="shared" si="89"/>
        <v>13303.099999999999</v>
      </c>
      <c r="G91" s="31">
        <f t="shared" si="90"/>
        <v>0</v>
      </c>
      <c r="H91" s="31">
        <f t="shared" si="78"/>
        <v>-554.5</v>
      </c>
      <c r="I91" s="31">
        <f t="shared" si="79"/>
        <v>95.998585613670471</v>
      </c>
      <c r="J91" s="871">
        <f t="shared" si="107"/>
        <v>10770.6</v>
      </c>
      <c r="K91" s="31">
        <f t="shared" si="100"/>
        <v>2532.4999999999982</v>
      </c>
      <c r="L91" s="170">
        <f t="shared" si="101"/>
        <v>123.51308190815737</v>
      </c>
      <c r="M91" s="372">
        <f t="shared" si="91"/>
        <v>11566.2</v>
      </c>
      <c r="N91" s="372">
        <f t="shared" si="91"/>
        <v>13857.599999999999</v>
      </c>
      <c r="O91" s="30">
        <f t="shared" si="97"/>
        <v>13303.099999999999</v>
      </c>
      <c r="P91" s="30">
        <f t="shared" si="92"/>
        <v>13303.099999999999</v>
      </c>
      <c r="Q91" s="30">
        <f t="shared" si="82"/>
        <v>0</v>
      </c>
      <c r="R91" s="30">
        <f t="shared" si="94"/>
        <v>-554.5</v>
      </c>
      <c r="S91" s="30">
        <f t="shared" si="95"/>
        <v>95.998585613670471</v>
      </c>
      <c r="T91" s="871">
        <f t="shared" si="93"/>
        <v>10770.6</v>
      </c>
      <c r="U91" s="77">
        <f t="shared" si="76"/>
        <v>2532.4999999999982</v>
      </c>
      <c r="V91" s="729">
        <f t="shared" si="77"/>
        <v>123.51308190815737</v>
      </c>
      <c r="W91" s="924">
        <f>W92+W93</f>
        <v>11566.2</v>
      </c>
      <c r="X91" s="560">
        <f>X92+X93</f>
        <v>13857.599999999999</v>
      </c>
      <c r="Y91" s="381">
        <f>Y92+Y93</f>
        <v>13303.099999999999</v>
      </c>
      <c r="Z91" s="372">
        <f t="shared" si="83"/>
        <v>13303.099999999999</v>
      </c>
      <c r="AA91" s="30">
        <f>AA92+AA93</f>
        <v>0</v>
      </c>
      <c r="AB91" s="30">
        <f t="shared" si="99"/>
        <v>-554.5</v>
      </c>
      <c r="AC91" s="30">
        <f t="shared" si="98"/>
        <v>95.998585613670471</v>
      </c>
      <c r="AD91" s="956">
        <f>AD92+AD93</f>
        <v>10770.6</v>
      </c>
      <c r="AE91" s="30">
        <f t="shared" si="102"/>
        <v>2532.4999999999982</v>
      </c>
      <c r="AF91" s="206">
        <f t="shared" si="103"/>
        <v>123.51308190815737</v>
      </c>
      <c r="AG91" s="413"/>
      <c r="AH91" s="30"/>
      <c r="AI91" s="30"/>
      <c r="AJ91" s="30"/>
      <c r="AK91" s="30"/>
      <c r="AL91" s="844"/>
      <c r="AM91" s="49"/>
      <c r="AN91" s="206" t="str">
        <f t="shared" si="105"/>
        <v xml:space="preserve"> </v>
      </c>
      <c r="AO91" s="151"/>
      <c r="AP91" s="372"/>
      <c r="AQ91" s="30"/>
      <c r="AR91" s="30"/>
      <c r="AS91" s="140" t="str">
        <f t="shared" si="106"/>
        <v xml:space="preserve"> </v>
      </c>
      <c r="AT91" s="795"/>
      <c r="AU91" s="56"/>
      <c r="AV91" s="516" t="str">
        <f t="shared" si="104"/>
        <v xml:space="preserve"> </v>
      </c>
      <c r="AW91" s="686"/>
      <c r="AX91" s="536"/>
      <c r="AY91" s="130"/>
      <c r="AZ91" s="130">
        <f t="shared" si="84"/>
        <v>0</v>
      </c>
      <c r="BA91" s="130"/>
      <c r="BB91" s="30">
        <f t="shared" si="85"/>
        <v>0</v>
      </c>
      <c r="BC91" s="36" t="str">
        <f t="shared" si="57"/>
        <v xml:space="preserve"> </v>
      </c>
      <c r="BD91" s="795"/>
      <c r="BE91" s="56"/>
      <c r="BF91" s="170"/>
      <c r="BH91" s="867">
        <f t="shared" si="80"/>
        <v>1015.4</v>
      </c>
      <c r="BI91" s="867">
        <f t="shared" si="81"/>
        <v>1015.4</v>
      </c>
      <c r="BJ91" s="854">
        <v>1015.4</v>
      </c>
      <c r="BK91" s="854"/>
      <c r="BL91" s="854"/>
      <c r="BM91" s="854"/>
    </row>
    <row r="92" spans="1:65" ht="31.5" customHeight="1" x14ac:dyDescent="0.3">
      <c r="A92" s="650" t="s">
        <v>236</v>
      </c>
      <c r="B92" s="644">
        <v>2921</v>
      </c>
      <c r="C92" s="478">
        <f t="shared" si="88"/>
        <v>8560.5</v>
      </c>
      <c r="D92" s="478">
        <f t="shared" si="88"/>
        <v>10323.9</v>
      </c>
      <c r="E92" s="31">
        <f t="shared" si="96"/>
        <v>9769.4</v>
      </c>
      <c r="F92" s="31">
        <f t="shared" si="89"/>
        <v>9769.4</v>
      </c>
      <c r="G92" s="31">
        <f t="shared" si="90"/>
        <v>0</v>
      </c>
      <c r="H92" s="31">
        <f t="shared" si="78"/>
        <v>-554.5</v>
      </c>
      <c r="I92" s="31">
        <f t="shared" si="79"/>
        <v>94.628967735061366</v>
      </c>
      <c r="J92" s="871">
        <f t="shared" si="107"/>
        <v>7957</v>
      </c>
      <c r="K92" s="31">
        <f t="shared" si="100"/>
        <v>1812.3999999999996</v>
      </c>
      <c r="L92" s="170">
        <f t="shared" si="101"/>
        <v>122.77742867915042</v>
      </c>
      <c r="M92" s="372">
        <f t="shared" si="91"/>
        <v>8560.5</v>
      </c>
      <c r="N92" s="372">
        <f t="shared" si="91"/>
        <v>10323.9</v>
      </c>
      <c r="O92" s="30">
        <f t="shared" si="97"/>
        <v>9769.4</v>
      </c>
      <c r="P92" s="30">
        <f t="shared" si="92"/>
        <v>9769.4</v>
      </c>
      <c r="Q92" s="30">
        <f t="shared" si="82"/>
        <v>0</v>
      </c>
      <c r="R92" s="30">
        <f t="shared" si="94"/>
        <v>-554.5</v>
      </c>
      <c r="S92" s="30">
        <f t="shared" si="95"/>
        <v>94.628967735061366</v>
      </c>
      <c r="T92" s="871">
        <f t="shared" si="93"/>
        <v>7957</v>
      </c>
      <c r="U92" s="77">
        <f t="shared" si="76"/>
        <v>1812.3999999999996</v>
      </c>
      <c r="V92" s="729">
        <f t="shared" si="77"/>
        <v>122.77742867915042</v>
      </c>
      <c r="W92" s="924">
        <v>8560.5</v>
      </c>
      <c r="X92" s="560">
        <v>10323.9</v>
      </c>
      <c r="Y92" s="381">
        <v>9769.4</v>
      </c>
      <c r="Z92" s="372">
        <f t="shared" si="83"/>
        <v>9769.4</v>
      </c>
      <c r="AA92" s="30"/>
      <c r="AB92" s="30">
        <f t="shared" si="99"/>
        <v>-554.5</v>
      </c>
      <c r="AC92" s="30">
        <f t="shared" si="98"/>
        <v>94.628967735061366</v>
      </c>
      <c r="AD92" s="956">
        <v>7957</v>
      </c>
      <c r="AE92" s="30">
        <f t="shared" si="102"/>
        <v>1812.3999999999996</v>
      </c>
      <c r="AF92" s="206">
        <f t="shared" si="103"/>
        <v>122.77742867915042</v>
      </c>
      <c r="AG92" s="413"/>
      <c r="AH92" s="30"/>
      <c r="AI92" s="30"/>
      <c r="AJ92" s="30"/>
      <c r="AK92" s="30"/>
      <c r="AL92" s="844"/>
      <c r="AM92" s="49"/>
      <c r="AN92" s="206" t="str">
        <f t="shared" si="105"/>
        <v xml:space="preserve"> </v>
      </c>
      <c r="AO92" s="151"/>
      <c r="AP92" s="372"/>
      <c r="AQ92" s="30"/>
      <c r="AR92" s="30"/>
      <c r="AS92" s="140" t="str">
        <f t="shared" si="106"/>
        <v xml:space="preserve"> </v>
      </c>
      <c r="AT92" s="795"/>
      <c r="AU92" s="56"/>
      <c r="AV92" s="516" t="str">
        <f t="shared" si="104"/>
        <v xml:space="preserve"> </v>
      </c>
      <c r="AW92" s="686"/>
      <c r="AX92" s="372"/>
      <c r="AY92" s="30"/>
      <c r="AZ92" s="30">
        <f t="shared" si="84"/>
        <v>0</v>
      </c>
      <c r="BA92" s="30"/>
      <c r="BB92" s="30">
        <f t="shared" si="85"/>
        <v>0</v>
      </c>
      <c r="BC92" s="36" t="str">
        <f t="shared" si="57"/>
        <v xml:space="preserve"> </v>
      </c>
      <c r="BD92" s="795"/>
      <c r="BE92" s="56"/>
      <c r="BF92" s="170"/>
      <c r="BH92" s="867">
        <f t="shared" si="80"/>
        <v>965.4</v>
      </c>
      <c r="BI92" s="867">
        <f t="shared" si="81"/>
        <v>965.4</v>
      </c>
      <c r="BJ92" s="854">
        <v>965.4</v>
      </c>
      <c r="BK92" s="854"/>
      <c r="BL92" s="854"/>
      <c r="BM92" s="854"/>
    </row>
    <row r="93" spans="1:65" ht="31.5" customHeight="1" x14ac:dyDescent="0.3">
      <c r="A93" s="650" t="s">
        <v>237</v>
      </c>
      <c r="B93" s="644">
        <v>2922</v>
      </c>
      <c r="C93" s="478">
        <f t="shared" si="88"/>
        <v>3005.7</v>
      </c>
      <c r="D93" s="478">
        <f t="shared" si="88"/>
        <v>3533.7</v>
      </c>
      <c r="E93" s="31">
        <f t="shared" si="96"/>
        <v>3533.7</v>
      </c>
      <c r="F93" s="31">
        <f t="shared" si="89"/>
        <v>3533.7</v>
      </c>
      <c r="G93" s="31">
        <f t="shared" si="90"/>
        <v>0</v>
      </c>
      <c r="H93" s="31">
        <f t="shared" si="78"/>
        <v>0</v>
      </c>
      <c r="I93" s="31">
        <f t="shared" si="79"/>
        <v>100</v>
      </c>
      <c r="J93" s="871">
        <f t="shared" si="107"/>
        <v>2813.6</v>
      </c>
      <c r="K93" s="31">
        <f t="shared" si="100"/>
        <v>720.09999999999991</v>
      </c>
      <c r="L93" s="170">
        <f t="shared" si="101"/>
        <v>125.59354563548479</v>
      </c>
      <c r="M93" s="372">
        <f t="shared" si="91"/>
        <v>3005.7</v>
      </c>
      <c r="N93" s="372">
        <f t="shared" si="91"/>
        <v>3533.7</v>
      </c>
      <c r="O93" s="30">
        <f t="shared" si="97"/>
        <v>3533.7</v>
      </c>
      <c r="P93" s="30">
        <f t="shared" si="92"/>
        <v>3533.7</v>
      </c>
      <c r="Q93" s="30">
        <f t="shared" si="82"/>
        <v>0</v>
      </c>
      <c r="R93" s="30">
        <f t="shared" si="94"/>
        <v>0</v>
      </c>
      <c r="S93" s="30">
        <f t="shared" si="95"/>
        <v>100</v>
      </c>
      <c r="T93" s="871">
        <f t="shared" si="93"/>
        <v>2813.6</v>
      </c>
      <c r="U93" s="77">
        <f t="shared" si="76"/>
        <v>720.09999999999991</v>
      </c>
      <c r="V93" s="729">
        <f t="shared" si="77"/>
        <v>125.59354563548479</v>
      </c>
      <c r="W93" s="924">
        <v>3005.7</v>
      </c>
      <c r="X93" s="560">
        <v>3533.7</v>
      </c>
      <c r="Y93" s="381">
        <v>3533.7</v>
      </c>
      <c r="Z93" s="372">
        <f t="shared" si="83"/>
        <v>3533.7</v>
      </c>
      <c r="AA93" s="30"/>
      <c r="AB93" s="30">
        <f t="shared" si="99"/>
        <v>0</v>
      </c>
      <c r="AC93" s="30">
        <f t="shared" si="98"/>
        <v>100</v>
      </c>
      <c r="AD93" s="956">
        <v>2813.6</v>
      </c>
      <c r="AE93" s="30">
        <f t="shared" si="102"/>
        <v>720.09999999999991</v>
      </c>
      <c r="AF93" s="206">
        <f t="shared" si="103"/>
        <v>125.59354563548479</v>
      </c>
      <c r="AG93" s="540"/>
      <c r="AH93" s="56"/>
      <c r="AI93" s="56"/>
      <c r="AJ93" s="56"/>
      <c r="AK93" s="56"/>
      <c r="AL93" s="844"/>
      <c r="AM93" s="49"/>
      <c r="AN93" s="206" t="str">
        <f t="shared" si="105"/>
        <v xml:space="preserve"> </v>
      </c>
      <c r="AO93" s="151"/>
      <c r="AP93" s="399"/>
      <c r="AQ93" s="56"/>
      <c r="AR93" s="56"/>
      <c r="AS93" s="140" t="str">
        <f t="shared" si="106"/>
        <v xml:space="preserve"> </v>
      </c>
      <c r="AT93" s="795"/>
      <c r="AU93" s="56"/>
      <c r="AV93" s="516" t="str">
        <f t="shared" si="104"/>
        <v xml:space="preserve"> </v>
      </c>
      <c r="AW93" s="686"/>
      <c r="AX93" s="536"/>
      <c r="AY93" s="130"/>
      <c r="AZ93" s="130">
        <f t="shared" si="84"/>
        <v>0</v>
      </c>
      <c r="BA93" s="130"/>
      <c r="BB93" s="30">
        <f t="shared" si="85"/>
        <v>0</v>
      </c>
      <c r="BC93" s="36" t="str">
        <f t="shared" si="57"/>
        <v xml:space="preserve"> </v>
      </c>
      <c r="BD93" s="795"/>
      <c r="BE93" s="56"/>
      <c r="BF93" s="170"/>
      <c r="BH93" s="867">
        <f t="shared" si="80"/>
        <v>50</v>
      </c>
      <c r="BI93" s="867">
        <f t="shared" si="81"/>
        <v>50</v>
      </c>
      <c r="BJ93" s="854">
        <v>50</v>
      </c>
      <c r="BK93" s="854"/>
      <c r="BL93" s="854"/>
      <c r="BM93" s="854"/>
    </row>
    <row r="94" spans="1:65" ht="25.5" customHeight="1" x14ac:dyDescent="0.3">
      <c r="A94" s="651" t="s">
        <v>210</v>
      </c>
      <c r="B94" s="642">
        <v>3</v>
      </c>
      <c r="C94" s="479">
        <f>M94+AW94</f>
        <v>9653.3000000000011</v>
      </c>
      <c r="D94" s="479">
        <f>N94+AX94</f>
        <v>9038.2000000000007</v>
      </c>
      <c r="E94" s="131">
        <f t="shared" si="96"/>
        <v>7438.4</v>
      </c>
      <c r="F94" s="131">
        <f t="shared" si="89"/>
        <v>5559.4000000000005</v>
      </c>
      <c r="G94" s="131">
        <f t="shared" si="90"/>
        <v>1879</v>
      </c>
      <c r="H94" s="131">
        <f t="shared" si="78"/>
        <v>-1599.8000000000011</v>
      </c>
      <c r="I94" s="131">
        <f t="shared" si="79"/>
        <v>82.299572923812249</v>
      </c>
      <c r="J94" s="814">
        <f t="shared" si="107"/>
        <v>6930.3000000000011</v>
      </c>
      <c r="K94" s="131">
        <f t="shared" si="100"/>
        <v>508.09999999999854</v>
      </c>
      <c r="L94" s="321">
        <f t="shared" si="101"/>
        <v>107.33157294778002</v>
      </c>
      <c r="M94" s="479">
        <f t="shared" si="91"/>
        <v>6662.1000000000013</v>
      </c>
      <c r="N94" s="479">
        <f t="shared" si="91"/>
        <v>4337.6000000000004</v>
      </c>
      <c r="O94" s="131">
        <f t="shared" si="97"/>
        <v>3624.8</v>
      </c>
      <c r="P94" s="131">
        <f t="shared" si="92"/>
        <v>1782.0000000000005</v>
      </c>
      <c r="Q94" s="131">
        <f t="shared" si="82"/>
        <v>1842.8</v>
      </c>
      <c r="R94" s="131">
        <f t="shared" si="94"/>
        <v>-712.80000000000018</v>
      </c>
      <c r="S94" s="131">
        <f t="shared" si="95"/>
        <v>83.566949465142017</v>
      </c>
      <c r="T94" s="814">
        <f t="shared" si="93"/>
        <v>3082.8000000000006</v>
      </c>
      <c r="U94" s="322">
        <f t="shared" si="76"/>
        <v>541.99999999999955</v>
      </c>
      <c r="V94" s="730">
        <f t="shared" si="77"/>
        <v>117.58141948877643</v>
      </c>
      <c r="W94" s="918">
        <f>W95+W99+W100+W102+W103+W104+W105</f>
        <v>6620.4000000000005</v>
      </c>
      <c r="X94" s="747">
        <f>X95+X99+X100+X102+X103+X104+X105</f>
        <v>4256.8</v>
      </c>
      <c r="Y94" s="390">
        <f>Y95+Y99+Y100+Y102+Y103+Y104+Y105</f>
        <v>3557.5000000000005</v>
      </c>
      <c r="Z94" s="131">
        <f t="shared" si="83"/>
        <v>1714.7000000000005</v>
      </c>
      <c r="AA94" s="131">
        <f>AA95+AA99+AA100+AA102+AA103+AA104+AA105</f>
        <v>1842.8</v>
      </c>
      <c r="AB94" s="131">
        <f t="shared" si="99"/>
        <v>-699.29999999999973</v>
      </c>
      <c r="AC94" s="131">
        <f t="shared" si="98"/>
        <v>83.572166885923707</v>
      </c>
      <c r="AD94" s="964">
        <f>AD95+AD99+AD100+AD102+AD103+AD104+AD105</f>
        <v>3013.7000000000007</v>
      </c>
      <c r="AE94" s="131">
        <f t="shared" si="102"/>
        <v>543.79999999999973</v>
      </c>
      <c r="AF94" s="321">
        <f t="shared" si="103"/>
        <v>118.0442645253343</v>
      </c>
      <c r="AG94" s="492">
        <f>AG95+AG99+AG100+AG102+AG103+AG104+AG105</f>
        <v>17.100000000000001</v>
      </c>
      <c r="AH94" s="131">
        <f>AH95+AH99+AH100+AH102+AH103+AH104+AH105</f>
        <v>22.300000000000004</v>
      </c>
      <c r="AI94" s="131">
        <f>AI95+AI99+AI100+AI102+AI103+AI104+AI105</f>
        <v>13.700000000000001</v>
      </c>
      <c r="AJ94" s="131">
        <f>AI94-AH94</f>
        <v>-8.6000000000000032</v>
      </c>
      <c r="AK94" s="131">
        <f>IF(AH94&lt;&gt;0,IF(AI94/AH94*100&lt;0,"&lt;0",IF(AI94/AH94*100&gt;200,"&gt;200",AI94/AH94*100))," ")</f>
        <v>61.434977578475326</v>
      </c>
      <c r="AL94" s="845">
        <f>AL95+AL99+AL100+AL102+AL103+AL104+AL105</f>
        <v>12.5</v>
      </c>
      <c r="AM94" s="131">
        <f>AI94-AL94</f>
        <v>1.2000000000000011</v>
      </c>
      <c r="AN94" s="206">
        <f t="shared" si="105"/>
        <v>109.60000000000001</v>
      </c>
      <c r="AO94" s="479">
        <f>AO95+AO99+AO100+AO102+AO103+AO104+AO105</f>
        <v>24.6</v>
      </c>
      <c r="AP94" s="479">
        <f>AP95+AP99+AP100+AP102+AP103+AP104+AP105</f>
        <v>58.5</v>
      </c>
      <c r="AQ94" s="131">
        <f>AQ95+AQ99+AQ100+AQ102+AQ103+AQ104+AQ105</f>
        <v>53.599999999999994</v>
      </c>
      <c r="AR94" s="131">
        <f t="shared" ref="AR94:AR101" si="108">AQ94-AP94</f>
        <v>-4.9000000000000057</v>
      </c>
      <c r="AS94" s="131">
        <f t="shared" si="106"/>
        <v>91.623931623931611</v>
      </c>
      <c r="AT94" s="814">
        <f>AT95+AT99+AT100+AT102+AT103+AT104+AT105</f>
        <v>56.6</v>
      </c>
      <c r="AU94" s="131">
        <f>AQ94-AT94</f>
        <v>-3.0000000000000071</v>
      </c>
      <c r="AV94" s="517">
        <f t="shared" si="104"/>
        <v>94.699646643109531</v>
      </c>
      <c r="AW94" s="165">
        <f>AW95+AW99+AW100+AW102+AW103+AW104+AW105</f>
        <v>2991.2000000000003</v>
      </c>
      <c r="AX94" s="479">
        <f>AX95+AX99+AX100+AX102+AX103+AX104+AX105</f>
        <v>4700.6000000000004</v>
      </c>
      <c r="AY94" s="131">
        <f>AY95+AY99+AY100+AY102+AY103+AY104+AY105</f>
        <v>3813.6</v>
      </c>
      <c r="AZ94" s="131">
        <f t="shared" si="84"/>
        <v>3777.4</v>
      </c>
      <c r="BA94" s="131">
        <f>BA95+BA99+BA100+BA102+BA103+BA104+BA105</f>
        <v>36.200000000000003</v>
      </c>
      <c r="BB94" s="132">
        <f t="shared" ref="BB94:BB151" si="109">AY94-AX94</f>
        <v>-887.00000000000045</v>
      </c>
      <c r="BC94" s="131">
        <f t="shared" si="57"/>
        <v>81.130068501893376</v>
      </c>
      <c r="BD94" s="794">
        <f>BD95+BD99+BD100+BD102+BD103+BD104+BD105</f>
        <v>3847.5000000000005</v>
      </c>
      <c r="BE94" s="701">
        <f t="shared" ref="BE94:BE105" si="110">AY94-BD94</f>
        <v>-33.900000000000546</v>
      </c>
      <c r="BF94" s="171">
        <f t="shared" ref="BF94:BF106" si="111">IF(BD94&lt;&gt;0,IF(AY94/BD94*100&lt;0,"&lt;0",IF(AY94/BD94*100&gt;200,"&gt;200",AY94/BD94*100))," ")</f>
        <v>99.118908382066266</v>
      </c>
      <c r="BH94" s="867">
        <f t="shared" si="80"/>
        <v>6</v>
      </c>
      <c r="BI94" s="867">
        <f t="shared" si="81"/>
        <v>3.8</v>
      </c>
      <c r="BJ94" s="811">
        <v>2.5</v>
      </c>
      <c r="BK94" s="808">
        <v>0</v>
      </c>
      <c r="BL94" s="854">
        <v>1.3</v>
      </c>
      <c r="BM94" s="854">
        <v>2.2000000000000002</v>
      </c>
    </row>
    <row r="95" spans="1:65" ht="25.5" customHeight="1" x14ac:dyDescent="0.3">
      <c r="A95" s="643" t="s">
        <v>211</v>
      </c>
      <c r="B95" s="644">
        <v>31</v>
      </c>
      <c r="C95" s="478">
        <f>M95+AW95</f>
        <v>7462.6</v>
      </c>
      <c r="D95" s="478">
        <f>N95+AX95</f>
        <v>6557.1</v>
      </c>
      <c r="E95" s="57">
        <f t="shared" si="96"/>
        <v>5506.2000000000007</v>
      </c>
      <c r="F95" s="57">
        <f t="shared" si="89"/>
        <v>3754.3</v>
      </c>
      <c r="G95" s="57">
        <f t="shared" si="90"/>
        <v>1751.9</v>
      </c>
      <c r="H95" s="57">
        <f t="shared" si="78"/>
        <v>-1050.8999999999996</v>
      </c>
      <c r="I95" s="57">
        <f t="shared" si="79"/>
        <v>83.973097863384737</v>
      </c>
      <c r="J95" s="882">
        <f t="shared" si="107"/>
        <v>4783.2000000000007</v>
      </c>
      <c r="K95" s="57">
        <f t="shared" si="100"/>
        <v>723</v>
      </c>
      <c r="L95" s="167">
        <f t="shared" si="101"/>
        <v>115.11540391369795</v>
      </c>
      <c r="M95" s="372">
        <f>W95+AG95+AO95</f>
        <v>5636.5</v>
      </c>
      <c r="N95" s="372">
        <f>X95+AH95+AP95</f>
        <v>3087</v>
      </c>
      <c r="O95" s="30">
        <f t="shared" si="97"/>
        <v>2656.9000000000005</v>
      </c>
      <c r="P95" s="30">
        <f t="shared" si="92"/>
        <v>941</v>
      </c>
      <c r="Q95" s="30">
        <f t="shared" si="82"/>
        <v>1715.9</v>
      </c>
      <c r="R95" s="30">
        <f t="shared" si="94"/>
        <v>-430.09999999999945</v>
      </c>
      <c r="S95" s="30">
        <f t="shared" si="95"/>
        <v>86.067379332685462</v>
      </c>
      <c r="T95" s="882">
        <f t="shared" si="93"/>
        <v>2179.4</v>
      </c>
      <c r="U95" s="87">
        <f t="shared" si="76"/>
        <v>477.50000000000045</v>
      </c>
      <c r="V95" s="727">
        <f t="shared" si="77"/>
        <v>121.90969991740847</v>
      </c>
      <c r="W95" s="910">
        <v>5599.5</v>
      </c>
      <c r="X95" s="543">
        <v>3069.8</v>
      </c>
      <c r="Y95" s="381">
        <v>2647.3</v>
      </c>
      <c r="Z95" s="372">
        <f t="shared" si="83"/>
        <v>931.40000000000009</v>
      </c>
      <c r="AA95" s="30">
        <v>1715.9</v>
      </c>
      <c r="AB95" s="30">
        <f t="shared" si="99"/>
        <v>-422.5</v>
      </c>
      <c r="AC95" s="30">
        <f t="shared" si="98"/>
        <v>86.236888396638221</v>
      </c>
      <c r="AD95" s="956">
        <v>2114.8000000000002</v>
      </c>
      <c r="AE95" s="30">
        <f t="shared" si="102"/>
        <v>532.5</v>
      </c>
      <c r="AF95" s="206">
        <f t="shared" si="103"/>
        <v>125.1796860223189</v>
      </c>
      <c r="AG95" s="413">
        <v>13.4</v>
      </c>
      <c r="AH95" s="30">
        <v>16.100000000000001</v>
      </c>
      <c r="AI95" s="30">
        <v>9.3000000000000007</v>
      </c>
      <c r="AJ95" s="30">
        <f>AI95-AH95</f>
        <v>-6.8000000000000007</v>
      </c>
      <c r="AK95" s="30">
        <f>IF(AH95&lt;&gt;0,IF(AI95/AH95*100&lt;0,"&lt;0",IF(AI95/AH95*100&gt;200,"&gt;200",AI95/AH95*100))," ")</f>
        <v>57.763975155279503</v>
      </c>
      <c r="AL95" s="844">
        <v>8.9</v>
      </c>
      <c r="AM95" s="30">
        <f>AI95-AL95</f>
        <v>0.40000000000000036</v>
      </c>
      <c r="AN95" s="206">
        <f t="shared" si="105"/>
        <v>104.49438202247192</v>
      </c>
      <c r="AO95" s="151">
        <v>23.6</v>
      </c>
      <c r="AP95" s="372">
        <v>1.1000000000000001</v>
      </c>
      <c r="AQ95" s="30">
        <v>0.3</v>
      </c>
      <c r="AR95" s="30">
        <f t="shared" si="108"/>
        <v>-0.8</v>
      </c>
      <c r="AS95" s="57">
        <f t="shared" si="106"/>
        <v>27.27272727272727</v>
      </c>
      <c r="AT95" s="795">
        <v>55.7</v>
      </c>
      <c r="AU95" s="30">
        <f>AQ95-AT95</f>
        <v>-55.400000000000006</v>
      </c>
      <c r="AV95" s="513">
        <f t="shared" si="104"/>
        <v>0.5385996409335726</v>
      </c>
      <c r="AW95" s="571">
        <v>1826.1</v>
      </c>
      <c r="AX95" s="402">
        <v>3470.1</v>
      </c>
      <c r="AY95" s="62">
        <v>2849.3</v>
      </c>
      <c r="AZ95" s="62">
        <f t="shared" si="84"/>
        <v>2813.3</v>
      </c>
      <c r="BA95" s="62">
        <v>36</v>
      </c>
      <c r="BB95" s="69">
        <f t="shared" si="109"/>
        <v>-620.79999999999973</v>
      </c>
      <c r="BC95" s="62">
        <f t="shared" si="57"/>
        <v>82.110025647675869</v>
      </c>
      <c r="BD95" s="795">
        <v>2603.8000000000002</v>
      </c>
      <c r="BE95" s="30">
        <f t="shared" si="110"/>
        <v>245.5</v>
      </c>
      <c r="BF95" s="167">
        <f t="shared" si="111"/>
        <v>109.42852753667715</v>
      </c>
      <c r="BH95" s="867">
        <f t="shared" si="80"/>
        <v>3.9000000000000004</v>
      </c>
      <c r="BI95" s="867">
        <f t="shared" si="81"/>
        <v>3.7</v>
      </c>
      <c r="BJ95" s="808">
        <v>2.5</v>
      </c>
      <c r="BK95" s="808"/>
      <c r="BL95" s="854">
        <v>1.2</v>
      </c>
      <c r="BM95" s="854">
        <v>0.2</v>
      </c>
    </row>
    <row r="96" spans="1:65" ht="21.75" customHeight="1" x14ac:dyDescent="0.3">
      <c r="A96" s="645" t="s">
        <v>11</v>
      </c>
      <c r="B96" s="644"/>
      <c r="C96" s="602"/>
      <c r="D96" s="478"/>
      <c r="E96" s="57"/>
      <c r="F96" s="57">
        <f t="shared" si="89"/>
        <v>0</v>
      </c>
      <c r="G96" s="57">
        <f t="shared" si="90"/>
        <v>0</v>
      </c>
      <c r="H96" s="57">
        <f t="shared" si="78"/>
        <v>0</v>
      </c>
      <c r="I96" s="57" t="str">
        <f t="shared" si="79"/>
        <v xml:space="preserve"> </v>
      </c>
      <c r="J96" s="882"/>
      <c r="K96" s="57"/>
      <c r="L96" s="167"/>
      <c r="M96" s="571"/>
      <c r="N96" s="372"/>
      <c r="O96" s="30"/>
      <c r="P96" s="30">
        <f t="shared" si="92"/>
        <v>0</v>
      </c>
      <c r="Q96" s="30">
        <f t="shared" si="82"/>
        <v>0</v>
      </c>
      <c r="R96" s="30">
        <f t="shared" si="94"/>
        <v>0</v>
      </c>
      <c r="S96" s="30" t="str">
        <f t="shared" si="95"/>
        <v xml:space="preserve"> </v>
      </c>
      <c r="T96" s="882"/>
      <c r="U96" s="87"/>
      <c r="V96" s="727" t="str">
        <f t="shared" si="77"/>
        <v xml:space="preserve"> </v>
      </c>
      <c r="W96" s="910"/>
      <c r="X96" s="543"/>
      <c r="Y96" s="381"/>
      <c r="Z96" s="372"/>
      <c r="AA96" s="30"/>
      <c r="AB96" s="30">
        <f t="shared" si="99"/>
        <v>0</v>
      </c>
      <c r="AC96" s="30" t="str">
        <f t="shared" si="98"/>
        <v xml:space="preserve"> </v>
      </c>
      <c r="AD96" s="956"/>
      <c r="AE96" s="30">
        <f t="shared" si="102"/>
        <v>0</v>
      </c>
      <c r="AF96" s="206" t="str">
        <f t="shared" si="103"/>
        <v xml:space="preserve"> </v>
      </c>
      <c r="AG96" s="413"/>
      <c r="AH96" s="30"/>
      <c r="AI96" s="30"/>
      <c r="AJ96" s="30"/>
      <c r="AK96" s="30"/>
      <c r="AL96" s="844"/>
      <c r="AM96" s="30">
        <f>AI96-AL96</f>
        <v>0</v>
      </c>
      <c r="AN96" s="206" t="str">
        <f t="shared" si="105"/>
        <v xml:space="preserve"> </v>
      </c>
      <c r="AO96" s="151"/>
      <c r="AP96" s="396"/>
      <c r="AQ96" s="36"/>
      <c r="AR96" s="30">
        <f t="shared" si="108"/>
        <v>0</v>
      </c>
      <c r="AS96" s="57"/>
      <c r="AT96" s="795"/>
      <c r="AU96" s="30">
        <f>AQ96-AT96</f>
        <v>0</v>
      </c>
      <c r="AV96" s="513" t="str">
        <f t="shared" si="104"/>
        <v xml:space="preserve"> </v>
      </c>
      <c r="AW96" s="571"/>
      <c r="AX96" s="402"/>
      <c r="AY96" s="62"/>
      <c r="AZ96" s="62"/>
      <c r="BA96" s="62"/>
      <c r="BB96" s="69"/>
      <c r="BC96" s="62"/>
      <c r="BD96" s="795"/>
      <c r="BE96" s="30">
        <f t="shared" si="110"/>
        <v>0</v>
      </c>
      <c r="BF96" s="167" t="str">
        <f t="shared" si="111"/>
        <v xml:space="preserve"> </v>
      </c>
      <c r="BH96" s="867">
        <f t="shared" si="80"/>
        <v>0</v>
      </c>
      <c r="BI96" s="867">
        <f t="shared" si="81"/>
        <v>0</v>
      </c>
      <c r="BJ96" s="854"/>
      <c r="BK96" s="854"/>
      <c r="BL96" s="854"/>
      <c r="BM96" s="857"/>
    </row>
    <row r="97" spans="1:65" ht="25.5" customHeight="1" x14ac:dyDescent="0.3">
      <c r="A97" s="652" t="s">
        <v>231</v>
      </c>
      <c r="B97" s="647">
        <v>3192</v>
      </c>
      <c r="C97" s="480">
        <f t="shared" ref="C97:E105" si="112">M97+AW97</f>
        <v>4310.7</v>
      </c>
      <c r="D97" s="480">
        <f t="shared" si="112"/>
        <v>2390.1999999999998</v>
      </c>
      <c r="E97" s="115">
        <f t="shared" si="112"/>
        <v>2052.1999999999998</v>
      </c>
      <c r="F97" s="115">
        <f t="shared" si="89"/>
        <v>710</v>
      </c>
      <c r="G97" s="115">
        <f t="shared" si="90"/>
        <v>1342.1999999999998</v>
      </c>
      <c r="H97" s="115">
        <f t="shared" si="78"/>
        <v>-338</v>
      </c>
      <c r="I97" s="115">
        <f t="shared" si="79"/>
        <v>85.858923939419299</v>
      </c>
      <c r="J97" s="883">
        <f t="shared" si="107"/>
        <v>1819.3</v>
      </c>
      <c r="K97" s="115">
        <f t="shared" si="100"/>
        <v>232.89999999999986</v>
      </c>
      <c r="L97" s="168">
        <f t="shared" si="101"/>
        <v>112.80162699939535</v>
      </c>
      <c r="M97" s="396">
        <f t="shared" ref="M97:O98" si="113">W97+AG97+AO97</f>
        <v>4135.8999999999996</v>
      </c>
      <c r="N97" s="396">
        <f t="shared" si="113"/>
        <v>1598.1</v>
      </c>
      <c r="O97" s="36">
        <f t="shared" si="113"/>
        <v>1523.8999999999999</v>
      </c>
      <c r="P97" s="36">
        <f t="shared" si="92"/>
        <v>193.30000000000004</v>
      </c>
      <c r="Q97" s="36">
        <f t="shared" si="82"/>
        <v>1330.6</v>
      </c>
      <c r="R97" s="36">
        <f t="shared" si="94"/>
        <v>-74.200000000000045</v>
      </c>
      <c r="S97" s="36">
        <f t="shared" si="95"/>
        <v>95.356986421375382</v>
      </c>
      <c r="T97" s="883">
        <f t="shared" si="93"/>
        <v>1282.5999999999999</v>
      </c>
      <c r="U97" s="116">
        <f t="shared" si="76"/>
        <v>241.29999999999995</v>
      </c>
      <c r="V97" s="727">
        <f t="shared" si="77"/>
        <v>118.81334788710431</v>
      </c>
      <c r="W97" s="921">
        <v>4133.3999999999996</v>
      </c>
      <c r="X97" s="559">
        <v>1597.6</v>
      </c>
      <c r="Y97" s="384">
        <v>1523.8</v>
      </c>
      <c r="Z97" s="396">
        <f t="shared" si="83"/>
        <v>193.20000000000005</v>
      </c>
      <c r="AA97" s="36">
        <v>1330.6</v>
      </c>
      <c r="AB97" s="36">
        <f t="shared" si="99"/>
        <v>-73.799999999999955</v>
      </c>
      <c r="AC97" s="36">
        <f t="shared" si="98"/>
        <v>95.380570856284436</v>
      </c>
      <c r="AD97" s="957">
        <v>1278.7</v>
      </c>
      <c r="AE97" s="30">
        <f t="shared" si="102"/>
        <v>245.09999999999991</v>
      </c>
      <c r="AF97" s="206">
        <f t="shared" si="103"/>
        <v>119.16790490341754</v>
      </c>
      <c r="AG97" s="544">
        <v>0.5</v>
      </c>
      <c r="AH97" s="36">
        <v>0.5</v>
      </c>
      <c r="AI97" s="36">
        <v>0.1</v>
      </c>
      <c r="AJ97" s="36">
        <f t="shared" ref="AJ97:AJ131" si="114">AI97-AH97</f>
        <v>-0.4</v>
      </c>
      <c r="AK97" s="36">
        <f t="shared" ref="AK97:AK131" si="115">IF(AH97&lt;&gt;0,IF(AI97/AH97*100&lt;0,"&lt;0",IF(AI97/AH97*100&gt;200,"&gt;200",AI97/AH97*100))," ")</f>
        <v>20</v>
      </c>
      <c r="AL97" s="844">
        <v>0.8</v>
      </c>
      <c r="AM97" s="30">
        <f>AI97-AL97</f>
        <v>-0.70000000000000007</v>
      </c>
      <c r="AN97" s="206">
        <f t="shared" si="105"/>
        <v>12.5</v>
      </c>
      <c r="AO97" s="151">
        <v>2</v>
      </c>
      <c r="AP97" s="396"/>
      <c r="AQ97" s="36"/>
      <c r="AR97" s="30">
        <f t="shared" si="108"/>
        <v>0</v>
      </c>
      <c r="AS97" s="57" t="str">
        <f t="shared" si="106"/>
        <v xml:space="preserve"> </v>
      </c>
      <c r="AT97" s="795">
        <v>3.1</v>
      </c>
      <c r="AU97" s="30">
        <f>AQ97-AT97</f>
        <v>-3.1</v>
      </c>
      <c r="AV97" s="513">
        <f t="shared" si="104"/>
        <v>0</v>
      </c>
      <c r="AW97" s="571">
        <v>174.8</v>
      </c>
      <c r="AX97" s="402">
        <v>792.1</v>
      </c>
      <c r="AY97" s="62">
        <v>528.29999999999995</v>
      </c>
      <c r="AZ97" s="62">
        <f t="shared" ref="AZ97:AZ130" si="116">AY97-BA97</f>
        <v>516.69999999999993</v>
      </c>
      <c r="BA97" s="62">
        <v>11.6</v>
      </c>
      <c r="BB97" s="69">
        <f t="shared" si="109"/>
        <v>-263.80000000000007</v>
      </c>
      <c r="BC97" s="62">
        <f t="shared" si="57"/>
        <v>66.696124226739045</v>
      </c>
      <c r="BD97" s="795">
        <v>536.70000000000005</v>
      </c>
      <c r="BE97" s="30">
        <f t="shared" si="110"/>
        <v>-8.4000000000000909</v>
      </c>
      <c r="BF97" s="167">
        <f t="shared" si="111"/>
        <v>98.434879821129101</v>
      </c>
      <c r="BH97" s="867">
        <f t="shared" si="80"/>
        <v>1.4</v>
      </c>
      <c r="BI97" s="867">
        <f t="shared" si="81"/>
        <v>1.4</v>
      </c>
      <c r="BJ97" s="854">
        <v>1.4</v>
      </c>
      <c r="BK97" s="854"/>
      <c r="BL97" s="854"/>
      <c r="BM97" s="854"/>
    </row>
    <row r="98" spans="1:65" ht="25.5" customHeight="1" x14ac:dyDescent="0.3">
      <c r="A98" s="643" t="s">
        <v>362</v>
      </c>
      <c r="B98" s="644" t="s">
        <v>361</v>
      </c>
      <c r="C98" s="478">
        <f t="shared" si="112"/>
        <v>2443.6999999999998</v>
      </c>
      <c r="D98" s="478">
        <f t="shared" si="112"/>
        <v>2635.7</v>
      </c>
      <c r="E98" s="57">
        <f t="shared" si="112"/>
        <v>2034.6999999999998</v>
      </c>
      <c r="F98" s="57">
        <f t="shared" si="89"/>
        <v>1908.6999999999998</v>
      </c>
      <c r="G98" s="57">
        <f t="shared" si="90"/>
        <v>126</v>
      </c>
      <c r="H98" s="57">
        <f t="shared" si="78"/>
        <v>-601</v>
      </c>
      <c r="I98" s="57">
        <f t="shared" si="79"/>
        <v>77.197708388663358</v>
      </c>
      <c r="J98" s="882">
        <f t="shared" si="107"/>
        <v>2214</v>
      </c>
      <c r="K98" s="57">
        <f t="shared" si="100"/>
        <v>-179.30000000000018</v>
      </c>
      <c r="L98" s="167">
        <f t="shared" si="101"/>
        <v>91.901535682023479</v>
      </c>
      <c r="M98" s="372">
        <f t="shared" si="113"/>
        <v>996.99999999999989</v>
      </c>
      <c r="N98" s="372">
        <f t="shared" si="113"/>
        <v>1223.2</v>
      </c>
      <c r="O98" s="30">
        <f t="shared" si="113"/>
        <v>952.59999999999991</v>
      </c>
      <c r="P98" s="30">
        <f t="shared" si="92"/>
        <v>826.8</v>
      </c>
      <c r="Q98" s="30">
        <f t="shared" si="82"/>
        <v>125.8</v>
      </c>
      <c r="R98" s="30">
        <f t="shared" si="94"/>
        <v>-270.60000000000014</v>
      </c>
      <c r="S98" s="30">
        <f t="shared" si="95"/>
        <v>77.877697841726615</v>
      </c>
      <c r="T98" s="882">
        <f t="shared" si="93"/>
        <v>870.09999999999991</v>
      </c>
      <c r="U98" s="87">
        <f t="shared" si="76"/>
        <v>82.5</v>
      </c>
      <c r="V98" s="727">
        <f t="shared" si="77"/>
        <v>109.48166877370417</v>
      </c>
      <c r="W98" s="910">
        <f>W99+W100</f>
        <v>993.09999999999991</v>
      </c>
      <c r="X98" s="543">
        <f>X99+X100</f>
        <v>1160.7</v>
      </c>
      <c r="Y98" s="381">
        <f>Y99+Y100</f>
        <v>895.9</v>
      </c>
      <c r="Z98" s="372">
        <f t="shared" si="83"/>
        <v>770.1</v>
      </c>
      <c r="AA98" s="30">
        <f>AA99+AA100</f>
        <v>125.8</v>
      </c>
      <c r="AB98" s="30">
        <f t="shared" si="99"/>
        <v>-264.80000000000007</v>
      </c>
      <c r="AC98" s="30">
        <f t="shared" si="98"/>
        <v>77.186180752993877</v>
      </c>
      <c r="AD98" s="956">
        <f>AD99+AD100</f>
        <v>867.09999999999991</v>
      </c>
      <c r="AE98" s="30">
        <f t="shared" si="102"/>
        <v>28.800000000000068</v>
      </c>
      <c r="AF98" s="206">
        <f t="shared" si="103"/>
        <v>103.32141621496945</v>
      </c>
      <c r="AG98" s="544">
        <f>AG99+AG100</f>
        <v>2.9</v>
      </c>
      <c r="AH98" s="36">
        <f>AH99+AH100</f>
        <v>5.0999999999999996</v>
      </c>
      <c r="AI98" s="36">
        <f>AI99+AI100</f>
        <v>3.4</v>
      </c>
      <c r="AJ98" s="36">
        <f t="shared" si="114"/>
        <v>-1.6999999999999997</v>
      </c>
      <c r="AK98" s="36">
        <f t="shared" si="115"/>
        <v>66.666666666666671</v>
      </c>
      <c r="AL98" s="844">
        <f>AL99+AL100</f>
        <v>2.1</v>
      </c>
      <c r="AM98" s="30">
        <f>AI98-AL98</f>
        <v>1.2999999999999998</v>
      </c>
      <c r="AN98" s="206">
        <f t="shared" si="105"/>
        <v>161.9047619047619</v>
      </c>
      <c r="AO98" s="151">
        <f>AO99+AO100</f>
        <v>1</v>
      </c>
      <c r="AP98" s="151">
        <f>AP99+AP100</f>
        <v>57.4</v>
      </c>
      <c r="AQ98" s="151">
        <f>AQ99+AQ100</f>
        <v>53.3</v>
      </c>
      <c r="AR98" s="30">
        <f t="shared" si="108"/>
        <v>-4.1000000000000014</v>
      </c>
      <c r="AS98" s="57">
        <f t="shared" si="106"/>
        <v>92.857142857142847</v>
      </c>
      <c r="AT98" s="795">
        <f>AT99+AT100</f>
        <v>0.9</v>
      </c>
      <c r="AU98" s="30">
        <f>AQ98-AT98</f>
        <v>52.4</v>
      </c>
      <c r="AV98" s="513" t="str">
        <f t="shared" si="104"/>
        <v>&gt;200</v>
      </c>
      <c r="AW98" s="571">
        <f>AW99+AW100</f>
        <v>1446.7</v>
      </c>
      <c r="AX98" s="571">
        <f>AX99+AX100</f>
        <v>1412.5</v>
      </c>
      <c r="AY98" s="571">
        <f>AY99+AY100</f>
        <v>1082.0999999999999</v>
      </c>
      <c r="AZ98" s="62">
        <f t="shared" si="116"/>
        <v>1081.8999999999999</v>
      </c>
      <c r="BA98" s="62">
        <f>BA99+BA100</f>
        <v>0.2</v>
      </c>
      <c r="BB98" s="69">
        <f t="shared" si="109"/>
        <v>-330.40000000000009</v>
      </c>
      <c r="BC98" s="62">
        <f t="shared" si="57"/>
        <v>76.60884955752212</v>
      </c>
      <c r="BD98" s="795">
        <f>BD99+BD100</f>
        <v>1343.9</v>
      </c>
      <c r="BE98" s="30">
        <f t="shared" si="110"/>
        <v>-261.80000000000018</v>
      </c>
      <c r="BF98" s="167">
        <f t="shared" si="111"/>
        <v>80.519383882729358</v>
      </c>
      <c r="BH98" s="867"/>
      <c r="BI98" s="867"/>
      <c r="BJ98" s="854"/>
      <c r="BK98" s="854"/>
      <c r="BL98" s="854"/>
      <c r="BM98" s="854"/>
    </row>
    <row r="99" spans="1:65" ht="25.5" customHeight="1" x14ac:dyDescent="0.3">
      <c r="A99" s="643" t="s">
        <v>212</v>
      </c>
      <c r="B99" s="644">
        <v>32</v>
      </c>
      <c r="C99" s="478">
        <f t="shared" si="112"/>
        <v>47.8</v>
      </c>
      <c r="D99" s="478">
        <f t="shared" si="112"/>
        <v>10.8</v>
      </c>
      <c r="E99" s="57">
        <f t="shared" si="112"/>
        <v>3</v>
      </c>
      <c r="F99" s="57">
        <f t="shared" si="89"/>
        <v>3</v>
      </c>
      <c r="G99" s="57">
        <f t="shared" si="90"/>
        <v>0</v>
      </c>
      <c r="H99" s="57">
        <f t="shared" si="78"/>
        <v>-7.8000000000000007</v>
      </c>
      <c r="I99" s="57">
        <f t="shared" si="79"/>
        <v>27.777777777777775</v>
      </c>
      <c r="J99" s="882">
        <f t="shared" si="107"/>
        <v>14.8</v>
      </c>
      <c r="K99" s="57">
        <f t="shared" si="100"/>
        <v>-11.8</v>
      </c>
      <c r="L99" s="167">
        <f t="shared" si="101"/>
        <v>20.27027027027027</v>
      </c>
      <c r="M99" s="372">
        <f t="shared" ref="M99:N165" si="117">W99+AG99+AO99</f>
        <v>47.8</v>
      </c>
      <c r="N99" s="372">
        <f t="shared" si="117"/>
        <v>10.8</v>
      </c>
      <c r="O99" s="30">
        <f t="shared" ref="O99:O105" si="118">Y99+AI99+AQ99</f>
        <v>3</v>
      </c>
      <c r="P99" s="30">
        <f t="shared" si="92"/>
        <v>3</v>
      </c>
      <c r="Q99" s="30">
        <f t="shared" si="82"/>
        <v>0</v>
      </c>
      <c r="R99" s="30">
        <f t="shared" si="94"/>
        <v>-7.8000000000000007</v>
      </c>
      <c r="S99" s="30">
        <f t="shared" si="95"/>
        <v>27.777777777777775</v>
      </c>
      <c r="T99" s="882">
        <f t="shared" si="93"/>
        <v>14.8</v>
      </c>
      <c r="U99" s="87">
        <f t="shared" si="76"/>
        <v>-11.8</v>
      </c>
      <c r="V99" s="727">
        <f t="shared" si="77"/>
        <v>20.27027027027027</v>
      </c>
      <c r="W99" s="907">
        <v>47.8</v>
      </c>
      <c r="X99" s="413">
        <v>10.8</v>
      </c>
      <c r="Y99" s="381">
        <v>3</v>
      </c>
      <c r="Z99" s="372">
        <f t="shared" si="83"/>
        <v>3</v>
      </c>
      <c r="AA99" s="30"/>
      <c r="AB99" s="30">
        <f t="shared" si="99"/>
        <v>-7.8000000000000007</v>
      </c>
      <c r="AC99" s="30">
        <f t="shared" si="98"/>
        <v>27.777777777777775</v>
      </c>
      <c r="AD99" s="956">
        <v>14.8</v>
      </c>
      <c r="AE99" s="30">
        <f t="shared" si="102"/>
        <v>-11.8</v>
      </c>
      <c r="AF99" s="206">
        <f t="shared" si="103"/>
        <v>20.27027027027027</v>
      </c>
      <c r="AG99" s="544"/>
      <c r="AH99" s="36"/>
      <c r="AI99" s="36"/>
      <c r="AJ99" s="36">
        <f t="shared" si="114"/>
        <v>0</v>
      </c>
      <c r="AK99" s="36" t="str">
        <f t="shared" si="115"/>
        <v xml:space="preserve"> </v>
      </c>
      <c r="AL99" s="844"/>
      <c r="AM99" s="30">
        <f t="shared" ref="AM99:AM131" si="119">AI99-AL99</f>
        <v>0</v>
      </c>
      <c r="AN99" s="206" t="str">
        <f t="shared" si="105"/>
        <v xml:space="preserve"> </v>
      </c>
      <c r="AO99" s="151"/>
      <c r="AP99" s="396"/>
      <c r="AQ99" s="36"/>
      <c r="AR99" s="30">
        <f t="shared" si="108"/>
        <v>0</v>
      </c>
      <c r="AS99" s="57" t="str">
        <f t="shared" si="106"/>
        <v xml:space="preserve"> </v>
      </c>
      <c r="AT99" s="795"/>
      <c r="AU99" s="30">
        <f t="shared" ref="AU99:AU131" si="120">AQ99-AT99</f>
        <v>0</v>
      </c>
      <c r="AV99" s="513" t="str">
        <f t="shared" si="104"/>
        <v xml:space="preserve"> </v>
      </c>
      <c r="AW99" s="571"/>
      <c r="AX99" s="402"/>
      <c r="AY99" s="62"/>
      <c r="AZ99" s="62">
        <f t="shared" si="116"/>
        <v>0</v>
      </c>
      <c r="BA99" s="62"/>
      <c r="BB99" s="69">
        <f t="shared" si="109"/>
        <v>0</v>
      </c>
      <c r="BC99" s="62" t="str">
        <f t="shared" si="57"/>
        <v xml:space="preserve"> </v>
      </c>
      <c r="BD99" s="795"/>
      <c r="BE99" s="30">
        <f t="shared" si="110"/>
        <v>0</v>
      </c>
      <c r="BF99" s="167" t="str">
        <f t="shared" si="111"/>
        <v xml:space="preserve"> </v>
      </c>
      <c r="BH99" s="867">
        <f t="shared" si="80"/>
        <v>0</v>
      </c>
      <c r="BI99" s="867">
        <f t="shared" si="81"/>
        <v>0</v>
      </c>
      <c r="BJ99" s="854"/>
      <c r="BK99" s="854"/>
      <c r="BL99" s="854"/>
      <c r="BM99" s="854"/>
    </row>
    <row r="100" spans="1:65" ht="25.5" customHeight="1" x14ac:dyDescent="0.3">
      <c r="A100" s="643" t="s">
        <v>213</v>
      </c>
      <c r="B100" s="644">
        <v>33</v>
      </c>
      <c r="C100" s="478">
        <f t="shared" si="112"/>
        <v>2395.9</v>
      </c>
      <c r="D100" s="478">
        <f t="shared" si="112"/>
        <v>2624.9</v>
      </c>
      <c r="E100" s="57">
        <f t="shared" si="112"/>
        <v>2031.6999999999998</v>
      </c>
      <c r="F100" s="57">
        <f t="shared" si="89"/>
        <v>1905.6999999999998</v>
      </c>
      <c r="G100" s="57">
        <f t="shared" si="90"/>
        <v>126</v>
      </c>
      <c r="H100" s="57">
        <f t="shared" si="78"/>
        <v>-593.20000000000027</v>
      </c>
      <c r="I100" s="57">
        <f t="shared" si="79"/>
        <v>77.401043849289479</v>
      </c>
      <c r="J100" s="882">
        <f t="shared" si="107"/>
        <v>2199.1999999999998</v>
      </c>
      <c r="K100" s="57">
        <f t="shared" si="100"/>
        <v>-167.5</v>
      </c>
      <c r="L100" s="167">
        <f t="shared" si="101"/>
        <v>92.383594034194246</v>
      </c>
      <c r="M100" s="372">
        <f t="shared" si="117"/>
        <v>949.19999999999993</v>
      </c>
      <c r="N100" s="372">
        <f t="shared" si="117"/>
        <v>1212.4000000000001</v>
      </c>
      <c r="O100" s="30">
        <f t="shared" si="118"/>
        <v>949.59999999999991</v>
      </c>
      <c r="P100" s="30">
        <f t="shared" si="92"/>
        <v>823.8</v>
      </c>
      <c r="Q100" s="30">
        <f t="shared" si="82"/>
        <v>125.8</v>
      </c>
      <c r="R100" s="30">
        <f t="shared" si="94"/>
        <v>-262.80000000000018</v>
      </c>
      <c r="S100" s="30">
        <f t="shared" si="95"/>
        <v>78.323985483338816</v>
      </c>
      <c r="T100" s="882">
        <f t="shared" ref="T100:T131" si="121">AD100+AL100+AT100</f>
        <v>855.3</v>
      </c>
      <c r="U100" s="87">
        <f t="shared" ref="U100:U131" si="122">O100-T100</f>
        <v>94.299999999999955</v>
      </c>
      <c r="V100" s="727">
        <f t="shared" ref="V100:V131" si="123">IF(T100&lt;&gt;0,IF(O100/T100*100&lt;0,"&lt;0",IF(O100/T100*100&gt;200,"&gt;200",O100/T100*100))," ")</f>
        <v>111.02537121477845</v>
      </c>
      <c r="W100" s="910">
        <v>945.3</v>
      </c>
      <c r="X100" s="543">
        <v>1149.9000000000001</v>
      </c>
      <c r="Y100" s="381">
        <v>892.9</v>
      </c>
      <c r="Z100" s="372">
        <f t="shared" si="83"/>
        <v>767.1</v>
      </c>
      <c r="AA100" s="30">
        <v>125.8</v>
      </c>
      <c r="AB100" s="30">
        <f t="shared" si="99"/>
        <v>-257.00000000000011</v>
      </c>
      <c r="AC100" s="30">
        <f t="shared" si="98"/>
        <v>77.65023045482215</v>
      </c>
      <c r="AD100" s="956">
        <v>852.3</v>
      </c>
      <c r="AE100" s="30">
        <f t="shared" ref="AE100:AE131" si="124">Y100-AD100</f>
        <v>40.600000000000023</v>
      </c>
      <c r="AF100" s="206">
        <f t="shared" si="103"/>
        <v>104.76358089874458</v>
      </c>
      <c r="AG100" s="413">
        <v>2.9</v>
      </c>
      <c r="AH100" s="30">
        <v>5.0999999999999996</v>
      </c>
      <c r="AI100" s="30">
        <v>3.4</v>
      </c>
      <c r="AJ100" s="30">
        <f t="shared" si="114"/>
        <v>-1.6999999999999997</v>
      </c>
      <c r="AK100" s="30">
        <f t="shared" si="115"/>
        <v>66.666666666666671</v>
      </c>
      <c r="AL100" s="844">
        <v>2.1</v>
      </c>
      <c r="AM100" s="30">
        <f t="shared" si="119"/>
        <v>1.2999999999999998</v>
      </c>
      <c r="AN100" s="206">
        <f t="shared" si="105"/>
        <v>161.9047619047619</v>
      </c>
      <c r="AO100" s="151">
        <v>1</v>
      </c>
      <c r="AP100" s="372">
        <v>57.4</v>
      </c>
      <c r="AQ100" s="30">
        <v>53.3</v>
      </c>
      <c r="AR100" s="30">
        <f t="shared" si="108"/>
        <v>-4.1000000000000014</v>
      </c>
      <c r="AS100" s="57">
        <f t="shared" si="106"/>
        <v>92.857142857142847</v>
      </c>
      <c r="AT100" s="795">
        <v>0.9</v>
      </c>
      <c r="AU100" s="30">
        <f t="shared" si="120"/>
        <v>52.4</v>
      </c>
      <c r="AV100" s="513" t="str">
        <f t="shared" si="104"/>
        <v>&gt;200</v>
      </c>
      <c r="AW100" s="571">
        <v>1446.7</v>
      </c>
      <c r="AX100" s="402">
        <v>1412.5</v>
      </c>
      <c r="AY100" s="62">
        <v>1082.0999999999999</v>
      </c>
      <c r="AZ100" s="62">
        <f t="shared" si="116"/>
        <v>1081.8999999999999</v>
      </c>
      <c r="BA100" s="62">
        <v>0.2</v>
      </c>
      <c r="BB100" s="69">
        <f t="shared" si="109"/>
        <v>-330.40000000000009</v>
      </c>
      <c r="BC100" s="62">
        <f t="shared" si="57"/>
        <v>76.60884955752212</v>
      </c>
      <c r="BD100" s="795">
        <v>1343.9</v>
      </c>
      <c r="BE100" s="30">
        <f t="shared" si="110"/>
        <v>-261.80000000000018</v>
      </c>
      <c r="BF100" s="167">
        <f t="shared" si="111"/>
        <v>80.519383882729358</v>
      </c>
      <c r="BH100" s="867">
        <f t="shared" si="80"/>
        <v>3.3000000000000003</v>
      </c>
      <c r="BI100" s="867">
        <f t="shared" si="81"/>
        <v>0.1</v>
      </c>
      <c r="BJ100" s="854"/>
      <c r="BK100" s="854"/>
      <c r="BL100" s="854">
        <v>0.1</v>
      </c>
      <c r="BM100" s="854">
        <v>3.2</v>
      </c>
    </row>
    <row r="101" spans="1:65" ht="32.25" customHeight="1" x14ac:dyDescent="0.3">
      <c r="A101" s="643" t="s">
        <v>276</v>
      </c>
      <c r="B101" s="653" t="s">
        <v>363</v>
      </c>
      <c r="C101" s="478">
        <f t="shared" si="112"/>
        <v>-253.00000000000003</v>
      </c>
      <c r="D101" s="478">
        <f t="shared" si="112"/>
        <v>-154.6</v>
      </c>
      <c r="E101" s="57">
        <f t="shared" si="112"/>
        <v>-102.5</v>
      </c>
      <c r="F101" s="57">
        <f t="shared" si="89"/>
        <v>-103.6</v>
      </c>
      <c r="G101" s="57">
        <f t="shared" si="90"/>
        <v>1.1000000000000001</v>
      </c>
      <c r="H101" s="57">
        <f t="shared" si="78"/>
        <v>52.099999999999994</v>
      </c>
      <c r="I101" s="57">
        <f t="shared" si="79"/>
        <v>66.300129366106091</v>
      </c>
      <c r="J101" s="882">
        <f t="shared" si="107"/>
        <v>-66.900000000000006</v>
      </c>
      <c r="K101" s="57">
        <f t="shared" si="100"/>
        <v>-35.599999999999994</v>
      </c>
      <c r="L101" s="167">
        <f t="shared" si="101"/>
        <v>153.21375186846038</v>
      </c>
      <c r="M101" s="372">
        <f t="shared" si="117"/>
        <v>28.6</v>
      </c>
      <c r="N101" s="372">
        <f t="shared" si="117"/>
        <v>27.400000000000002</v>
      </c>
      <c r="O101" s="30">
        <f t="shared" si="118"/>
        <v>15.3</v>
      </c>
      <c r="P101" s="30">
        <f t="shared" si="92"/>
        <v>14.200000000000001</v>
      </c>
      <c r="Q101" s="30">
        <f t="shared" si="82"/>
        <v>1.1000000000000001</v>
      </c>
      <c r="R101" s="30">
        <f t="shared" si="94"/>
        <v>-12.100000000000001</v>
      </c>
      <c r="S101" s="30">
        <f t="shared" si="95"/>
        <v>55.83941605839415</v>
      </c>
      <c r="T101" s="882">
        <f t="shared" si="121"/>
        <v>33.299999999999997</v>
      </c>
      <c r="U101" s="87">
        <f t="shared" si="122"/>
        <v>-17.999999999999996</v>
      </c>
      <c r="V101" s="727">
        <f t="shared" si="123"/>
        <v>45.945945945945951</v>
      </c>
      <c r="W101" s="910">
        <f>W102+W103+W104+W105</f>
        <v>27.8</v>
      </c>
      <c r="X101" s="748">
        <f>X102+X103+X104+X105</f>
        <v>26.3</v>
      </c>
      <c r="Y101" s="381">
        <f>Y102+Y103+Y104+Y105</f>
        <v>14.3</v>
      </c>
      <c r="Z101" s="372">
        <f t="shared" si="83"/>
        <v>13.200000000000001</v>
      </c>
      <c r="AA101" s="30">
        <f>AA102+AA103+AA104+AA105</f>
        <v>1.1000000000000001</v>
      </c>
      <c r="AB101" s="30">
        <f t="shared" si="99"/>
        <v>-12</v>
      </c>
      <c r="AC101" s="30">
        <f t="shared" si="98"/>
        <v>54.372623574144484</v>
      </c>
      <c r="AD101" s="956">
        <f>AD102+AD103+AD104+AD105</f>
        <v>31.799999999999997</v>
      </c>
      <c r="AE101" s="30">
        <f t="shared" si="124"/>
        <v>-17.499999999999996</v>
      </c>
      <c r="AF101" s="206">
        <f t="shared" si="103"/>
        <v>44.968553459119505</v>
      </c>
      <c r="AG101" s="592">
        <f>AG102+AG103+AG104+AG105</f>
        <v>0.8</v>
      </c>
      <c r="AH101" s="30">
        <f>AH102+AH103+AH104+AH105</f>
        <v>1.1000000000000001</v>
      </c>
      <c r="AI101" s="30">
        <f>AI102+AI103+AI104+AI105</f>
        <v>1</v>
      </c>
      <c r="AJ101" s="30">
        <f t="shared" si="114"/>
        <v>-0.10000000000000009</v>
      </c>
      <c r="AK101" s="30">
        <f t="shared" si="115"/>
        <v>90.909090909090907</v>
      </c>
      <c r="AL101" s="844">
        <f>AL102+AL103+AL104+AL105</f>
        <v>1.5</v>
      </c>
      <c r="AM101" s="30">
        <f t="shared" si="119"/>
        <v>-0.5</v>
      </c>
      <c r="AN101" s="206">
        <f t="shared" si="105"/>
        <v>66.666666666666657</v>
      </c>
      <c r="AO101" s="372">
        <f>AO102+AO103+AO104+AO105</f>
        <v>0</v>
      </c>
      <c r="AP101" s="396">
        <f>AP102+AP103+AP104+AP105</f>
        <v>0</v>
      </c>
      <c r="AQ101" s="396">
        <f>AQ102</f>
        <v>0</v>
      </c>
      <c r="AR101" s="30">
        <f t="shared" si="108"/>
        <v>0</v>
      </c>
      <c r="AS101" s="57" t="str">
        <f t="shared" si="106"/>
        <v xml:space="preserve"> </v>
      </c>
      <c r="AT101" s="795"/>
      <c r="AU101" s="56"/>
      <c r="AV101" s="513"/>
      <c r="AW101" s="596">
        <f>AW102+AW103+AW104+AW105</f>
        <v>-281.60000000000002</v>
      </c>
      <c r="AX101" s="596">
        <f>AX102+AX103+AX104+AX105</f>
        <v>-182</v>
      </c>
      <c r="AY101" s="596">
        <f>AY102+AY103+AY104+AY105</f>
        <v>-117.8</v>
      </c>
      <c r="AZ101" s="62">
        <f t="shared" si="116"/>
        <v>-117.8</v>
      </c>
      <c r="BA101" s="62">
        <f>BA102+BA103+BA104+BA105</f>
        <v>0</v>
      </c>
      <c r="BB101" s="69">
        <f t="shared" si="109"/>
        <v>64.2</v>
      </c>
      <c r="BC101" s="62">
        <f t="shared" si="57"/>
        <v>64.72527472527473</v>
      </c>
      <c r="BD101" s="795">
        <f>BD102+BD103+BD104+BD105</f>
        <v>-100.2</v>
      </c>
      <c r="BE101" s="30">
        <f t="shared" si="110"/>
        <v>-17.599999999999994</v>
      </c>
      <c r="BF101" s="167">
        <f t="shared" si="111"/>
        <v>117.56487025948104</v>
      </c>
      <c r="BH101" s="867">
        <f t="shared" si="80"/>
        <v>-1.2</v>
      </c>
      <c r="BI101" s="867">
        <f t="shared" si="81"/>
        <v>0</v>
      </c>
      <c r="BJ101" s="854">
        <v>0</v>
      </c>
      <c r="BK101" s="854"/>
      <c r="BL101" s="854"/>
      <c r="BM101" s="854">
        <v>-1.2</v>
      </c>
    </row>
    <row r="102" spans="1:65" ht="36" customHeight="1" x14ac:dyDescent="0.3">
      <c r="A102" s="623" t="s">
        <v>214</v>
      </c>
      <c r="B102" s="644">
        <v>34</v>
      </c>
      <c r="C102" s="481">
        <f t="shared" si="112"/>
        <v>-4.2</v>
      </c>
      <c r="D102" s="481">
        <f t="shared" si="112"/>
        <v>-3.9</v>
      </c>
      <c r="E102" s="57">
        <f t="shared" si="112"/>
        <v>-4.7</v>
      </c>
      <c r="F102" s="57">
        <f t="shared" si="89"/>
        <v>-4.7</v>
      </c>
      <c r="G102" s="57">
        <f t="shared" si="90"/>
        <v>0</v>
      </c>
      <c r="H102" s="57">
        <f t="shared" si="78"/>
        <v>-0.80000000000000027</v>
      </c>
      <c r="I102" s="57">
        <f t="shared" si="79"/>
        <v>120.51282051282053</v>
      </c>
      <c r="J102" s="882">
        <f t="shared" si="107"/>
        <v>-4.5999999999999996</v>
      </c>
      <c r="K102" s="57">
        <f t="shared" si="100"/>
        <v>-0.10000000000000053</v>
      </c>
      <c r="L102" s="167">
        <f t="shared" si="101"/>
        <v>102.17391304347827</v>
      </c>
      <c r="M102" s="372">
        <f t="shared" si="117"/>
        <v>-4.2</v>
      </c>
      <c r="N102" s="372">
        <f t="shared" si="117"/>
        <v>-3.9</v>
      </c>
      <c r="O102" s="30">
        <f t="shared" si="118"/>
        <v>-4.7</v>
      </c>
      <c r="P102" s="30">
        <f t="shared" si="92"/>
        <v>-4.7</v>
      </c>
      <c r="Q102" s="30">
        <f t="shared" si="82"/>
        <v>0</v>
      </c>
      <c r="R102" s="30">
        <f t="shared" si="94"/>
        <v>-0.80000000000000027</v>
      </c>
      <c r="S102" s="30">
        <f t="shared" si="95"/>
        <v>120.51282051282053</v>
      </c>
      <c r="T102" s="882">
        <f t="shared" si="121"/>
        <v>-4.5999999999999996</v>
      </c>
      <c r="U102" s="77">
        <f t="shared" si="122"/>
        <v>-0.10000000000000053</v>
      </c>
      <c r="V102" s="727">
        <f t="shared" si="123"/>
        <v>102.17391304347827</v>
      </c>
      <c r="W102" s="910">
        <v>-4.2</v>
      </c>
      <c r="X102" s="543">
        <v>-3.9</v>
      </c>
      <c r="Y102" s="381">
        <v>-4.7</v>
      </c>
      <c r="Z102" s="372">
        <f t="shared" si="83"/>
        <v>-4.7</v>
      </c>
      <c r="AA102" s="30"/>
      <c r="AB102" s="30">
        <f t="shared" si="99"/>
        <v>-0.80000000000000027</v>
      </c>
      <c r="AC102" s="30">
        <f t="shared" si="98"/>
        <v>120.51282051282053</v>
      </c>
      <c r="AD102" s="956">
        <v>-4.5999999999999996</v>
      </c>
      <c r="AE102" s="30">
        <f t="shared" si="124"/>
        <v>-0.10000000000000053</v>
      </c>
      <c r="AF102" s="206">
        <f t="shared" si="103"/>
        <v>102.17391304347827</v>
      </c>
      <c r="AG102" s="413"/>
      <c r="AH102" s="30"/>
      <c r="AI102" s="30"/>
      <c r="AJ102" s="30">
        <f t="shared" si="114"/>
        <v>0</v>
      </c>
      <c r="AK102" s="30" t="str">
        <f t="shared" si="115"/>
        <v xml:space="preserve"> </v>
      </c>
      <c r="AL102" s="844"/>
      <c r="AM102" s="30">
        <f t="shared" si="119"/>
        <v>0</v>
      </c>
      <c r="AN102" s="206" t="str">
        <f t="shared" si="105"/>
        <v xml:space="preserve"> </v>
      </c>
      <c r="AO102" s="151"/>
      <c r="AP102" s="396"/>
      <c r="AQ102" s="36"/>
      <c r="AR102" s="36">
        <f t="shared" ref="AR102:AR131" si="125">AQ102-AP102</f>
        <v>0</v>
      </c>
      <c r="AS102" s="31" t="str">
        <f t="shared" si="106"/>
        <v xml:space="preserve"> </v>
      </c>
      <c r="AT102" s="795"/>
      <c r="AU102" s="56">
        <f t="shared" si="120"/>
        <v>0</v>
      </c>
      <c r="AV102" s="502" t="str">
        <f t="shared" si="104"/>
        <v xml:space="preserve"> </v>
      </c>
      <c r="AW102" s="563"/>
      <c r="AX102" s="402"/>
      <c r="AY102" s="62"/>
      <c r="AZ102" s="62">
        <f t="shared" si="116"/>
        <v>0</v>
      </c>
      <c r="BA102" s="62"/>
      <c r="BB102" s="69">
        <f t="shared" si="109"/>
        <v>0</v>
      </c>
      <c r="BC102" s="62" t="str">
        <f t="shared" si="57"/>
        <v xml:space="preserve"> </v>
      </c>
      <c r="BD102" s="795"/>
      <c r="BE102" s="30">
        <f t="shared" si="110"/>
        <v>0</v>
      </c>
      <c r="BF102" s="167" t="str">
        <f t="shared" si="111"/>
        <v xml:space="preserve"> </v>
      </c>
      <c r="BH102" s="867">
        <f t="shared" si="80"/>
        <v>0</v>
      </c>
      <c r="BI102" s="867">
        <f t="shared" si="81"/>
        <v>0</v>
      </c>
      <c r="BJ102" s="854"/>
      <c r="BK102" s="854"/>
      <c r="BL102" s="854"/>
      <c r="BM102" s="854"/>
    </row>
    <row r="103" spans="1:65" ht="25.5" customHeight="1" x14ac:dyDescent="0.3">
      <c r="A103" s="643" t="s">
        <v>215</v>
      </c>
      <c r="B103" s="644">
        <v>35</v>
      </c>
      <c r="C103" s="478">
        <f t="shared" si="112"/>
        <v>32.799999999999997</v>
      </c>
      <c r="D103" s="478">
        <f t="shared" si="112"/>
        <v>31.3</v>
      </c>
      <c r="E103" s="57">
        <f t="shared" si="112"/>
        <v>20</v>
      </c>
      <c r="F103" s="57">
        <f t="shared" si="89"/>
        <v>18.899999999999999</v>
      </c>
      <c r="G103" s="57">
        <f t="shared" si="90"/>
        <v>1.1000000000000001</v>
      </c>
      <c r="H103" s="57">
        <f t="shared" si="78"/>
        <v>-11.3</v>
      </c>
      <c r="I103" s="57">
        <f t="shared" si="79"/>
        <v>63.897763578274756</v>
      </c>
      <c r="J103" s="882">
        <f t="shared" si="107"/>
        <v>37.9</v>
      </c>
      <c r="K103" s="57">
        <f t="shared" si="100"/>
        <v>-17.899999999999999</v>
      </c>
      <c r="L103" s="167">
        <f t="shared" si="101"/>
        <v>52.770448548812666</v>
      </c>
      <c r="M103" s="372">
        <f t="shared" si="117"/>
        <v>32.799999999999997</v>
      </c>
      <c r="N103" s="372">
        <f t="shared" si="117"/>
        <v>31.3</v>
      </c>
      <c r="O103" s="30">
        <f t="shared" si="118"/>
        <v>20</v>
      </c>
      <c r="P103" s="30">
        <f t="shared" si="92"/>
        <v>18.899999999999999</v>
      </c>
      <c r="Q103" s="30">
        <f t="shared" si="82"/>
        <v>1.1000000000000001</v>
      </c>
      <c r="R103" s="30">
        <f t="shared" si="94"/>
        <v>-11.3</v>
      </c>
      <c r="S103" s="30">
        <f t="shared" si="95"/>
        <v>63.897763578274756</v>
      </c>
      <c r="T103" s="882">
        <f t="shared" si="121"/>
        <v>37.9</v>
      </c>
      <c r="U103" s="87">
        <f t="shared" si="122"/>
        <v>-17.899999999999999</v>
      </c>
      <c r="V103" s="727">
        <f t="shared" si="123"/>
        <v>52.770448548812666</v>
      </c>
      <c r="W103" s="910">
        <v>32</v>
      </c>
      <c r="X103" s="543">
        <v>30.2</v>
      </c>
      <c r="Y103" s="381">
        <v>19</v>
      </c>
      <c r="Z103" s="372">
        <f t="shared" si="83"/>
        <v>17.899999999999999</v>
      </c>
      <c r="AA103" s="30">
        <v>1.1000000000000001</v>
      </c>
      <c r="AB103" s="30">
        <f t="shared" si="99"/>
        <v>-11.2</v>
      </c>
      <c r="AC103" s="30">
        <f t="shared" si="98"/>
        <v>62.913907284768214</v>
      </c>
      <c r="AD103" s="956">
        <v>36.4</v>
      </c>
      <c r="AE103" s="30">
        <f t="shared" si="124"/>
        <v>-17.399999999999999</v>
      </c>
      <c r="AF103" s="206">
        <f t="shared" si="103"/>
        <v>52.197802197802204</v>
      </c>
      <c r="AG103" s="413">
        <v>0.8</v>
      </c>
      <c r="AH103" s="30">
        <v>1.1000000000000001</v>
      </c>
      <c r="AI103" s="30">
        <v>1</v>
      </c>
      <c r="AJ103" s="30">
        <f t="shared" si="114"/>
        <v>-0.10000000000000009</v>
      </c>
      <c r="AK103" s="30">
        <f t="shared" si="115"/>
        <v>90.909090909090907</v>
      </c>
      <c r="AL103" s="844">
        <v>1.5</v>
      </c>
      <c r="AM103" s="30">
        <f t="shared" si="119"/>
        <v>-0.5</v>
      </c>
      <c r="AN103" s="206">
        <f t="shared" si="105"/>
        <v>66.666666666666657</v>
      </c>
      <c r="AO103" s="151"/>
      <c r="AP103" s="396"/>
      <c r="AQ103" s="36"/>
      <c r="AR103" s="36">
        <f t="shared" si="125"/>
        <v>0</v>
      </c>
      <c r="AS103" s="57" t="str">
        <f t="shared" si="106"/>
        <v xml:space="preserve"> </v>
      </c>
      <c r="AT103" s="795"/>
      <c r="AU103" s="56">
        <f t="shared" si="120"/>
        <v>0</v>
      </c>
      <c r="AV103" s="513" t="str">
        <f t="shared" si="104"/>
        <v xml:space="preserve"> </v>
      </c>
      <c r="AW103" s="571"/>
      <c r="AX103" s="402"/>
      <c r="AY103" s="62"/>
      <c r="AZ103" s="62">
        <f t="shared" si="116"/>
        <v>0</v>
      </c>
      <c r="BA103" s="62"/>
      <c r="BB103" s="69">
        <f t="shared" si="109"/>
        <v>0</v>
      </c>
      <c r="BC103" s="62" t="str">
        <f t="shared" si="57"/>
        <v xml:space="preserve"> </v>
      </c>
      <c r="BD103" s="795"/>
      <c r="BE103" s="30">
        <f t="shared" si="110"/>
        <v>0</v>
      </c>
      <c r="BF103" s="167" t="str">
        <f t="shared" si="111"/>
        <v xml:space="preserve"> </v>
      </c>
      <c r="BH103" s="867">
        <f t="shared" si="80"/>
        <v>0</v>
      </c>
      <c r="BI103" s="867">
        <f t="shared" si="81"/>
        <v>0</v>
      </c>
      <c r="BJ103" s="854"/>
      <c r="BK103" s="854"/>
      <c r="BL103" s="854"/>
      <c r="BM103" s="854"/>
    </row>
    <row r="104" spans="1:65" ht="25.5" customHeight="1" x14ac:dyDescent="0.3">
      <c r="A104" s="643" t="s">
        <v>216</v>
      </c>
      <c r="B104" s="644">
        <v>36</v>
      </c>
      <c r="C104" s="478">
        <f t="shared" si="112"/>
        <v>0</v>
      </c>
      <c r="D104" s="478">
        <f t="shared" si="112"/>
        <v>0</v>
      </c>
      <c r="E104" s="57">
        <f t="shared" si="112"/>
        <v>0</v>
      </c>
      <c r="F104" s="57">
        <f t="shared" si="89"/>
        <v>0</v>
      </c>
      <c r="G104" s="57">
        <f t="shared" si="90"/>
        <v>0</v>
      </c>
      <c r="H104" s="57">
        <f t="shared" si="78"/>
        <v>0</v>
      </c>
      <c r="I104" s="57" t="str">
        <f t="shared" si="79"/>
        <v xml:space="preserve"> </v>
      </c>
      <c r="J104" s="882">
        <f t="shared" si="107"/>
        <v>0</v>
      </c>
      <c r="K104" s="57">
        <f t="shared" si="100"/>
        <v>0</v>
      </c>
      <c r="L104" s="167" t="str">
        <f t="shared" si="101"/>
        <v xml:space="preserve"> </v>
      </c>
      <c r="M104" s="372">
        <f t="shared" si="117"/>
        <v>0</v>
      </c>
      <c r="N104" s="372">
        <f t="shared" si="117"/>
        <v>0</v>
      </c>
      <c r="O104" s="30">
        <f t="shared" si="118"/>
        <v>0</v>
      </c>
      <c r="P104" s="30">
        <f t="shared" si="92"/>
        <v>0</v>
      </c>
      <c r="Q104" s="30">
        <f t="shared" si="82"/>
        <v>0</v>
      </c>
      <c r="R104" s="30">
        <f t="shared" si="94"/>
        <v>0</v>
      </c>
      <c r="S104" s="30" t="str">
        <f t="shared" si="95"/>
        <v xml:space="preserve"> </v>
      </c>
      <c r="T104" s="882">
        <f t="shared" si="121"/>
        <v>0</v>
      </c>
      <c r="U104" s="87">
        <f t="shared" si="122"/>
        <v>0</v>
      </c>
      <c r="V104" s="727" t="str">
        <f t="shared" si="123"/>
        <v xml:space="preserve"> </v>
      </c>
      <c r="W104" s="910"/>
      <c r="X104" s="543"/>
      <c r="Y104" s="381"/>
      <c r="Z104" s="372">
        <f t="shared" si="83"/>
        <v>0</v>
      </c>
      <c r="AA104" s="30"/>
      <c r="AB104" s="30">
        <f t="shared" si="99"/>
        <v>0</v>
      </c>
      <c r="AC104" s="30" t="str">
        <f t="shared" si="98"/>
        <v xml:space="preserve"> </v>
      </c>
      <c r="AD104" s="956"/>
      <c r="AE104" s="30">
        <f t="shared" si="124"/>
        <v>0</v>
      </c>
      <c r="AF104" s="206" t="str">
        <f t="shared" si="103"/>
        <v xml:space="preserve"> </v>
      </c>
      <c r="AG104" s="413"/>
      <c r="AH104" s="30"/>
      <c r="AI104" s="30"/>
      <c r="AJ104" s="30">
        <f t="shared" si="114"/>
        <v>0</v>
      </c>
      <c r="AK104" s="30" t="str">
        <f t="shared" si="115"/>
        <v xml:space="preserve"> </v>
      </c>
      <c r="AL104" s="844"/>
      <c r="AM104" s="30">
        <f t="shared" si="119"/>
        <v>0</v>
      </c>
      <c r="AN104" s="206" t="str">
        <f t="shared" si="105"/>
        <v xml:space="preserve"> </v>
      </c>
      <c r="AO104" s="151"/>
      <c r="AP104" s="396"/>
      <c r="AQ104" s="36"/>
      <c r="AR104" s="36">
        <f t="shared" si="125"/>
        <v>0</v>
      </c>
      <c r="AS104" s="57" t="str">
        <f t="shared" si="106"/>
        <v xml:space="preserve"> </v>
      </c>
      <c r="AT104" s="795"/>
      <c r="AU104" s="56">
        <f t="shared" si="120"/>
        <v>0</v>
      </c>
      <c r="AV104" s="513" t="str">
        <f t="shared" si="104"/>
        <v xml:space="preserve"> </v>
      </c>
      <c r="AW104" s="571"/>
      <c r="AX104" s="402"/>
      <c r="AY104" s="62"/>
      <c r="AZ104" s="62">
        <f t="shared" si="116"/>
        <v>0</v>
      </c>
      <c r="BA104" s="62"/>
      <c r="BB104" s="69">
        <f>AY104-AX104</f>
        <v>0</v>
      </c>
      <c r="BC104" s="62" t="str">
        <f>IF(AX104&lt;&gt;0,IF(AY104/AX104*100&lt;0,"&lt;0",IF(AY104/AX104*100&gt;200,"&gt;200",AY104/AX104*100))," ")</f>
        <v xml:space="preserve"> </v>
      </c>
      <c r="BD104" s="795"/>
      <c r="BE104" s="30">
        <f t="shared" si="110"/>
        <v>0</v>
      </c>
      <c r="BF104" s="167" t="str">
        <f t="shared" si="111"/>
        <v xml:space="preserve"> </v>
      </c>
      <c r="BH104" s="867">
        <f t="shared" si="80"/>
        <v>0</v>
      </c>
      <c r="BI104" s="867">
        <f t="shared" si="81"/>
        <v>0</v>
      </c>
      <c r="BJ104" s="854"/>
      <c r="BK104" s="854"/>
      <c r="BL104" s="854"/>
      <c r="BM104" s="854"/>
    </row>
    <row r="105" spans="1:65" ht="25.5" customHeight="1" x14ac:dyDescent="0.3">
      <c r="A105" s="643" t="s">
        <v>217</v>
      </c>
      <c r="B105" s="644">
        <v>37</v>
      </c>
      <c r="C105" s="478">
        <f t="shared" si="112"/>
        <v>-281.60000000000002</v>
      </c>
      <c r="D105" s="478">
        <f t="shared" si="112"/>
        <v>-182</v>
      </c>
      <c r="E105" s="57">
        <f t="shared" si="112"/>
        <v>-117.8</v>
      </c>
      <c r="F105" s="57">
        <f t="shared" si="89"/>
        <v>-117.8</v>
      </c>
      <c r="G105" s="57">
        <f t="shared" si="90"/>
        <v>0</v>
      </c>
      <c r="H105" s="57">
        <f t="shared" si="78"/>
        <v>64.2</v>
      </c>
      <c r="I105" s="57">
        <f t="shared" si="79"/>
        <v>64.72527472527473</v>
      </c>
      <c r="J105" s="882">
        <f t="shared" si="107"/>
        <v>-100.2</v>
      </c>
      <c r="K105" s="57">
        <f t="shared" si="100"/>
        <v>-17.599999999999994</v>
      </c>
      <c r="L105" s="167">
        <f t="shared" si="101"/>
        <v>117.56487025948104</v>
      </c>
      <c r="M105" s="372">
        <f t="shared" si="117"/>
        <v>0</v>
      </c>
      <c r="N105" s="372">
        <f t="shared" si="117"/>
        <v>0</v>
      </c>
      <c r="O105" s="30">
        <f t="shared" si="118"/>
        <v>0</v>
      </c>
      <c r="P105" s="30">
        <f t="shared" si="92"/>
        <v>0</v>
      </c>
      <c r="Q105" s="30">
        <f t="shared" si="82"/>
        <v>0</v>
      </c>
      <c r="R105" s="30">
        <f t="shared" si="94"/>
        <v>0</v>
      </c>
      <c r="S105" s="30" t="str">
        <f t="shared" si="95"/>
        <v xml:space="preserve"> </v>
      </c>
      <c r="T105" s="882">
        <f t="shared" si="121"/>
        <v>0</v>
      </c>
      <c r="U105" s="87">
        <f t="shared" si="122"/>
        <v>0</v>
      </c>
      <c r="V105" s="727" t="str">
        <f t="shared" si="123"/>
        <v xml:space="preserve"> </v>
      </c>
      <c r="W105" s="924"/>
      <c r="X105" s="560"/>
      <c r="Y105" s="381"/>
      <c r="Z105" s="372">
        <f t="shared" si="83"/>
        <v>0</v>
      </c>
      <c r="AA105" s="30"/>
      <c r="AB105" s="30">
        <f t="shared" si="99"/>
        <v>0</v>
      </c>
      <c r="AC105" s="30" t="str">
        <f t="shared" si="98"/>
        <v xml:space="preserve"> </v>
      </c>
      <c r="AD105" s="956"/>
      <c r="AE105" s="30">
        <f t="shared" si="124"/>
        <v>0</v>
      </c>
      <c r="AF105" s="206" t="str">
        <f t="shared" si="103"/>
        <v xml:space="preserve"> </v>
      </c>
      <c r="AG105" s="487"/>
      <c r="AH105" s="49"/>
      <c r="AI105" s="49"/>
      <c r="AJ105" s="49">
        <f t="shared" si="114"/>
        <v>0</v>
      </c>
      <c r="AK105" s="49" t="str">
        <f t="shared" si="115"/>
        <v xml:space="preserve"> </v>
      </c>
      <c r="AL105" s="844"/>
      <c r="AM105" s="49">
        <f t="shared" si="119"/>
        <v>0</v>
      </c>
      <c r="AN105" s="206" t="str">
        <f t="shared" si="105"/>
        <v xml:space="preserve"> </v>
      </c>
      <c r="AO105" s="151"/>
      <c r="AP105" s="399"/>
      <c r="AQ105" s="56"/>
      <c r="AR105" s="56">
        <f t="shared" si="125"/>
        <v>0</v>
      </c>
      <c r="AS105" s="57" t="str">
        <f t="shared" si="106"/>
        <v xml:space="preserve"> </v>
      </c>
      <c r="AT105" s="795"/>
      <c r="AU105" s="56">
        <f t="shared" si="120"/>
        <v>0</v>
      </c>
      <c r="AV105" s="513" t="str">
        <f t="shared" si="104"/>
        <v xml:space="preserve"> </v>
      </c>
      <c r="AW105" s="571">
        <v>-281.60000000000002</v>
      </c>
      <c r="AX105" s="402">
        <v>-182</v>
      </c>
      <c r="AY105" s="62">
        <v>-117.8</v>
      </c>
      <c r="AZ105" s="62">
        <f t="shared" si="116"/>
        <v>-117.8</v>
      </c>
      <c r="BA105" s="62"/>
      <c r="BB105" s="69">
        <f>AY105-AX105</f>
        <v>64.2</v>
      </c>
      <c r="BC105" s="62">
        <f>IF(AX105&lt;&gt;0,IF(AY105/AX105*100&lt;0,"&lt;0",IF(AY105/AX105*100&gt;200,"&gt;200",AY105/AX105*100))," ")</f>
        <v>64.72527472527473</v>
      </c>
      <c r="BD105" s="795">
        <v>-100.2</v>
      </c>
      <c r="BE105" s="30">
        <f t="shared" si="110"/>
        <v>-17.599999999999994</v>
      </c>
      <c r="BF105" s="167">
        <f t="shared" si="111"/>
        <v>117.56487025948104</v>
      </c>
      <c r="BH105" s="867">
        <f t="shared" si="80"/>
        <v>-1.2</v>
      </c>
      <c r="BI105" s="867">
        <f t="shared" si="81"/>
        <v>0</v>
      </c>
      <c r="BJ105" s="854"/>
      <c r="BK105" s="854"/>
      <c r="BL105" s="854"/>
      <c r="BM105" s="854">
        <v>-1.2</v>
      </c>
    </row>
    <row r="106" spans="1:65" ht="33" customHeight="1" x14ac:dyDescent="0.3">
      <c r="A106" s="654" t="s">
        <v>218</v>
      </c>
      <c r="B106" s="655" t="s">
        <v>226</v>
      </c>
      <c r="C106" s="482">
        <f>C107+C109+C111+C113+C115+C117+C119+C122+C124+C126-C84</f>
        <v>86464.799999999988</v>
      </c>
      <c r="D106" s="323">
        <f>D107+D109+D111+D113+D115+D117+D119+D122+D124+D126</f>
        <v>78750.100000000006</v>
      </c>
      <c r="E106" s="323">
        <f>E107+E109+E111+E113+E115+E117+E119+E122+E124+E126</f>
        <v>73269.799999999988</v>
      </c>
      <c r="F106" s="323">
        <f>F107+F109+F111+F113+F115+F117+F119+F122+F124+F126</f>
        <v>70985.700000000012</v>
      </c>
      <c r="G106" s="323">
        <f>Q106+BA106-G125</f>
        <v>2304.7000000000003</v>
      </c>
      <c r="H106" s="323">
        <f t="shared" si="78"/>
        <v>-5480.3000000000175</v>
      </c>
      <c r="I106" s="323">
        <f t="shared" si="79"/>
        <v>93.040897725844147</v>
      </c>
      <c r="J106" s="823">
        <f>J107+J109+J111+J113+J115+J117+J119+J122+J124+J126</f>
        <v>65975.600000000006</v>
      </c>
      <c r="K106" s="323">
        <f t="shared" si="100"/>
        <v>7294.1999999999825</v>
      </c>
      <c r="L106" s="324">
        <f t="shared" si="101"/>
        <v>111.05590551658489</v>
      </c>
      <c r="M106" s="326"/>
      <c r="N106" s="482">
        <f>N107+N109+N111+N113+N115+N117+N119+N122+N124+N126</f>
        <v>72912.5</v>
      </c>
      <c r="O106" s="323">
        <f>O107+O109+O111+O113+O115+O117+O119+O122+O124+O126</f>
        <v>68982.2</v>
      </c>
      <c r="P106" s="323">
        <f>P107+P109+P111+P113+P115+P117+P119+P122+P124+P126</f>
        <v>66722.399999999994</v>
      </c>
      <c r="Q106" s="323">
        <f t="shared" si="82"/>
        <v>2259.8000000000002</v>
      </c>
      <c r="R106" s="323">
        <f t="shared" si="94"/>
        <v>-3930.3000000000029</v>
      </c>
      <c r="S106" s="323">
        <f t="shared" si="95"/>
        <v>94.609566260929185</v>
      </c>
      <c r="T106" s="823">
        <f>T107+T109+T111+T113+T115+T119+T122+T124+T126+T117</f>
        <v>61395.199999999997</v>
      </c>
      <c r="U106" s="325">
        <f t="shared" si="122"/>
        <v>7587</v>
      </c>
      <c r="V106" s="731">
        <f t="shared" si="123"/>
        <v>112.35764359428751</v>
      </c>
      <c r="W106" s="925">
        <f>W107+W109+W111+W113+W115+W117+W119+W122+W124+W126</f>
        <v>51551.9</v>
      </c>
      <c r="X106" s="750">
        <f>X107+X109+X111+X113+X115+X117+X119+X122+X124+X126</f>
        <v>53280.6</v>
      </c>
      <c r="Y106" s="392">
        <f>Y107+Y109+Y111+Y113+Y115+Y117+Y119+Y122+Y124+Y126</f>
        <v>49635.4</v>
      </c>
      <c r="Z106" s="323">
        <f t="shared" si="83"/>
        <v>47375.6</v>
      </c>
      <c r="AA106" s="323">
        <f>AA107+AA109+AA111+AA113+AA115+AA117+AA119+AA122+AA124+AA126</f>
        <v>2259.8000000000002</v>
      </c>
      <c r="AB106" s="323">
        <f t="shared" si="99"/>
        <v>-3645.1999999999971</v>
      </c>
      <c r="AC106" s="323">
        <f t="shared" si="98"/>
        <v>93.158485452491163</v>
      </c>
      <c r="AD106" s="968">
        <f>AD107+AD109+AD111+AD113+AD115+AD117+AD119+AD122+AD124+AD126</f>
        <v>43073.900000000009</v>
      </c>
      <c r="AE106" s="323">
        <f t="shared" si="124"/>
        <v>6561.4999999999927</v>
      </c>
      <c r="AF106" s="324">
        <f t="shared" ref="AF106:AF130" si="126">IF(AD106&lt;&gt;0,IF(Y106/AD106*100&lt;0,"&lt;0",IF(Y106/AD106*100&gt;200,"&gt;200",Y106/AD106*100))," ")</f>
        <v>115.23312261021172</v>
      </c>
      <c r="AG106" s="482">
        <f>AG107+AG109+AG111+AG113+AG115+AG117+AG119+AG122+AG124+AG126</f>
        <v>23491</v>
      </c>
      <c r="AH106" s="323">
        <f>AH107+AH109+AH111+AH113+AH115+AH117+AH119+AH122+AH124+AH126</f>
        <v>24572.1</v>
      </c>
      <c r="AI106" s="323">
        <f>AI107+AI109+AI111+AI113+AI115+AI117+AI119+AI122+AI124+AI126</f>
        <v>24244.400000000001</v>
      </c>
      <c r="AJ106" s="323">
        <f t="shared" si="114"/>
        <v>-327.69999999999709</v>
      </c>
      <c r="AK106" s="323">
        <f t="shared" si="115"/>
        <v>98.666373651417672</v>
      </c>
      <c r="AL106" s="846">
        <f>AL107+AL109+AL111+AL113+AL115+AL117+AL119+AL122+AL124+AL126</f>
        <v>21602.3</v>
      </c>
      <c r="AM106" s="323">
        <f t="shared" si="119"/>
        <v>2642.1000000000022</v>
      </c>
      <c r="AN106" s="206">
        <f t="shared" si="105"/>
        <v>112.23064210755338</v>
      </c>
      <c r="AO106" s="538">
        <f>AO107+AO109+AO111+AO113+AO115+AO117+AO119+AO122+AO124+AO126</f>
        <v>8383.4</v>
      </c>
      <c r="AP106" s="538">
        <f>AP107+AP109+AP111+AP113+AP115+AP117+AP119+AP122+AP124+AP126</f>
        <v>8917.4</v>
      </c>
      <c r="AQ106" s="323">
        <f>AQ107+AQ109+AQ111+AQ113+AQ115+AQ117+AQ119+AQ122+AQ124+AQ126</f>
        <v>8405.5</v>
      </c>
      <c r="AR106" s="323">
        <f t="shared" si="125"/>
        <v>-511.89999999999964</v>
      </c>
      <c r="AS106" s="323">
        <f t="shared" si="106"/>
        <v>94.259537533361751</v>
      </c>
      <c r="AT106" s="823">
        <f>AT107+AT109+AT111+AT113+AT115+AT117+AT119+AT122+AT124+AT126</f>
        <v>7489.6</v>
      </c>
      <c r="AU106" s="323">
        <f t="shared" si="120"/>
        <v>915.89999999999964</v>
      </c>
      <c r="AV106" s="518">
        <f t="shared" si="104"/>
        <v>112.22895748771629</v>
      </c>
      <c r="AW106" s="326">
        <f>AW107+AW109+AW111+AW113+AW115+AW117+AW119+AW122+AW124+AW126</f>
        <v>18178.199999999997</v>
      </c>
      <c r="AX106" s="538">
        <f>AX107+AX109+AX111+AX113+AX115+AX117+AX119+AX122+AX124+AX126</f>
        <v>19944.3</v>
      </c>
      <c r="AY106" s="323">
        <f>AY107+AY109+AY111+AY113+AY115+AY117+AY119+AY122+AY124+AY126</f>
        <v>17927.400000000001</v>
      </c>
      <c r="AZ106" s="323">
        <f t="shared" si="116"/>
        <v>17882.5</v>
      </c>
      <c r="BA106" s="323">
        <f>BA107+BA109+BA111+BA113+BA115+BA117+BA119+BA122+BA124+BA126</f>
        <v>44.900000000000006</v>
      </c>
      <c r="BB106" s="327">
        <f t="shared" si="109"/>
        <v>-2016.8999999999978</v>
      </c>
      <c r="BC106" s="323">
        <f t="shared" si="57"/>
        <v>89.887336231404475</v>
      </c>
      <c r="BD106" s="793">
        <f>BD107+BD109+BD111+BD113+BD115+BD117+BD119+BD122+BD124+BD126</f>
        <v>16937.5</v>
      </c>
      <c r="BE106" s="54">
        <f t="shared" ref="BE106:BE171" si="127">AY106-BD106</f>
        <v>989.90000000000146</v>
      </c>
      <c r="BF106" s="951">
        <f t="shared" si="111"/>
        <v>105.84442804428045</v>
      </c>
      <c r="BH106" s="867">
        <f t="shared" si="80"/>
        <v>2888.5999999999995</v>
      </c>
      <c r="BI106" s="867">
        <f>BJ106+BK106+BL106-BI121-BI128</f>
        <v>2513.8999999999996</v>
      </c>
      <c r="BJ106" s="854">
        <v>2062.6</v>
      </c>
      <c r="BK106" s="808">
        <v>1185.3</v>
      </c>
      <c r="BL106" s="854">
        <v>281.39999999999998</v>
      </c>
      <c r="BM106" s="808">
        <v>374.7</v>
      </c>
    </row>
    <row r="107" spans="1:65" s="7" customFormat="1" ht="25.5" customHeight="1" x14ac:dyDescent="0.3">
      <c r="A107" s="656" t="s">
        <v>62</v>
      </c>
      <c r="B107" s="657" t="s">
        <v>60</v>
      </c>
      <c r="C107" s="483">
        <f>M107+AW107-C108</f>
        <v>7500.8000000000011</v>
      </c>
      <c r="D107" s="483">
        <f>N107+AX107-D108-D84</f>
        <v>7447.3999999999987</v>
      </c>
      <c r="E107" s="61">
        <f>O107+AY107-E108-E84</f>
        <v>6590.8</v>
      </c>
      <c r="F107" s="61">
        <f>P107+AZ107-F108-F84+AZ108</f>
        <v>6520.0999999999995</v>
      </c>
      <c r="G107" s="61">
        <f t="shared" si="90"/>
        <v>70.699999999999989</v>
      </c>
      <c r="H107" s="61">
        <f t="shared" si="78"/>
        <v>-856.59999999999854</v>
      </c>
      <c r="I107" s="61">
        <f t="shared" si="79"/>
        <v>88.497999301769752</v>
      </c>
      <c r="J107" s="884">
        <f>T107+BD107-J108-J84</f>
        <v>6183.9</v>
      </c>
      <c r="K107" s="61">
        <f t="shared" si="100"/>
        <v>406.90000000000055</v>
      </c>
      <c r="L107" s="174">
        <f t="shared" si="101"/>
        <v>106.57998997396464</v>
      </c>
      <c r="M107" s="400">
        <f t="shared" si="117"/>
        <v>7965.6</v>
      </c>
      <c r="N107" s="400">
        <f t="shared" si="117"/>
        <v>8290.7999999999993</v>
      </c>
      <c r="O107" s="60">
        <f t="shared" ref="O107:O118" si="128">Y107+AI107+AQ107</f>
        <v>7622.5</v>
      </c>
      <c r="P107" s="60">
        <f t="shared" si="92"/>
        <v>7551.9</v>
      </c>
      <c r="Q107" s="60">
        <f t="shared" si="82"/>
        <v>70.599999999999994</v>
      </c>
      <c r="R107" s="60">
        <f t="shared" si="94"/>
        <v>-668.29999999999927</v>
      </c>
      <c r="S107" s="60">
        <f t="shared" si="95"/>
        <v>91.93925797269263</v>
      </c>
      <c r="T107" s="870">
        <f>AD107</f>
        <v>7147.8</v>
      </c>
      <c r="U107" s="88">
        <f t="shared" si="122"/>
        <v>474.69999999999982</v>
      </c>
      <c r="V107" s="732">
        <f t="shared" si="123"/>
        <v>106.64120428663364</v>
      </c>
      <c r="W107" s="926">
        <v>7965.6</v>
      </c>
      <c r="X107" s="561">
        <v>8290.7999999999993</v>
      </c>
      <c r="Y107" s="700">
        <v>7622.5</v>
      </c>
      <c r="Z107" s="400">
        <f t="shared" si="83"/>
        <v>7551.9</v>
      </c>
      <c r="AA107" s="60">
        <v>70.599999999999994</v>
      </c>
      <c r="AB107" s="60">
        <f t="shared" si="99"/>
        <v>-668.29999999999927</v>
      </c>
      <c r="AC107" s="60">
        <f t="shared" si="98"/>
        <v>91.93925797269263</v>
      </c>
      <c r="AD107" s="969">
        <v>7147.8</v>
      </c>
      <c r="AE107" s="60">
        <f t="shared" si="124"/>
        <v>474.69999999999982</v>
      </c>
      <c r="AF107" s="207">
        <f t="shared" si="126"/>
        <v>106.64120428663364</v>
      </c>
      <c r="AG107" s="548"/>
      <c r="AH107" s="60"/>
      <c r="AI107" s="60"/>
      <c r="AJ107" s="60">
        <f t="shared" si="114"/>
        <v>0</v>
      </c>
      <c r="AK107" s="60" t="str">
        <f t="shared" si="115"/>
        <v xml:space="preserve"> </v>
      </c>
      <c r="AL107" s="841"/>
      <c r="AM107" s="60">
        <f t="shared" si="119"/>
        <v>0</v>
      </c>
      <c r="AN107" s="206" t="str">
        <f t="shared" si="105"/>
        <v xml:space="preserve"> </v>
      </c>
      <c r="AO107" s="169"/>
      <c r="AP107" s="400"/>
      <c r="AQ107" s="60"/>
      <c r="AR107" s="60">
        <f t="shared" si="125"/>
        <v>0</v>
      </c>
      <c r="AS107" s="61" t="str">
        <f t="shared" si="106"/>
        <v xml:space="preserve"> </v>
      </c>
      <c r="AT107" s="792"/>
      <c r="AU107" s="60">
        <f t="shared" si="120"/>
        <v>0</v>
      </c>
      <c r="AV107" s="519" t="str">
        <f t="shared" si="104"/>
        <v xml:space="preserve"> </v>
      </c>
      <c r="AW107" s="572">
        <v>1862.6</v>
      </c>
      <c r="AX107" s="539">
        <v>1802.9</v>
      </c>
      <c r="AY107" s="699">
        <v>1605</v>
      </c>
      <c r="AZ107" s="136">
        <f t="shared" si="116"/>
        <v>1604.9</v>
      </c>
      <c r="BA107" s="136">
        <v>0.1</v>
      </c>
      <c r="BB107" s="137">
        <f t="shared" si="109"/>
        <v>-197.90000000000009</v>
      </c>
      <c r="BC107" s="136">
        <f t="shared" si="57"/>
        <v>89.023240335015814</v>
      </c>
      <c r="BD107" s="792">
        <v>1465.1</v>
      </c>
      <c r="BE107" s="60">
        <f t="shared" si="127"/>
        <v>139.90000000000009</v>
      </c>
      <c r="BF107" s="173">
        <f>IF(BD107&lt;&gt;0,IF(AY107/BD107*100&lt;0,"&lt;0",IF(AY107/BD107*100&gt;200,"&gt;200",AY107/BD107*100))," ")</f>
        <v>109.5488362569108</v>
      </c>
      <c r="BG107" s="2"/>
      <c r="BH107" s="867">
        <f t="shared" si="80"/>
        <v>316.79999999999995</v>
      </c>
      <c r="BI107" s="867">
        <f t="shared" si="81"/>
        <v>282.29999999999995</v>
      </c>
      <c r="BJ107" s="808">
        <v>282.29999999999995</v>
      </c>
      <c r="BK107" s="854"/>
      <c r="BL107" s="854"/>
      <c r="BM107" s="854">
        <v>34.5</v>
      </c>
    </row>
    <row r="108" spans="1:65" s="234" customFormat="1" ht="21" customHeight="1" x14ac:dyDescent="0.3">
      <c r="A108" s="658" t="s">
        <v>207</v>
      </c>
      <c r="B108" s="659" t="s">
        <v>204</v>
      </c>
      <c r="C108" s="484">
        <f t="shared" ref="C108:D172" si="129">M108+AW108</f>
        <v>2327.4</v>
      </c>
      <c r="D108" s="484">
        <f t="shared" si="129"/>
        <v>2640.8</v>
      </c>
      <c r="E108" s="228">
        <f t="shared" ref="E108:E172" si="130">O108+AY108</f>
        <v>2631.4</v>
      </c>
      <c r="F108" s="228">
        <f t="shared" ref="F108:F130" si="131">Z108+AI108+AQ108+AZ108</f>
        <v>2631.4</v>
      </c>
      <c r="G108" s="228">
        <f t="shared" si="90"/>
        <v>0</v>
      </c>
      <c r="H108" s="228">
        <f t="shared" si="78"/>
        <v>-9.4000000000000909</v>
      </c>
      <c r="I108" s="228">
        <f t="shared" si="79"/>
        <v>99.644047258406545</v>
      </c>
      <c r="J108" s="873">
        <f>T108+BD108</f>
        <v>2423.6</v>
      </c>
      <c r="K108" s="228">
        <f t="shared" si="100"/>
        <v>207.80000000000018</v>
      </c>
      <c r="L108" s="229">
        <f t="shared" si="101"/>
        <v>108.57402211586071</v>
      </c>
      <c r="M108" s="401">
        <f t="shared" si="117"/>
        <v>2327.4</v>
      </c>
      <c r="N108" s="401">
        <f t="shared" si="117"/>
        <v>2640.8</v>
      </c>
      <c r="O108" s="231">
        <f t="shared" si="128"/>
        <v>2631.4</v>
      </c>
      <c r="P108" s="231">
        <f t="shared" si="92"/>
        <v>2631.4</v>
      </c>
      <c r="Q108" s="231">
        <f t="shared" si="82"/>
        <v>0</v>
      </c>
      <c r="R108" s="231">
        <f t="shared" si="94"/>
        <v>-9.4000000000000909</v>
      </c>
      <c r="S108" s="231">
        <f t="shared" si="95"/>
        <v>99.644047258406545</v>
      </c>
      <c r="T108" s="873">
        <f t="shared" si="121"/>
        <v>2423.4</v>
      </c>
      <c r="U108" s="232">
        <f t="shared" si="122"/>
        <v>208</v>
      </c>
      <c r="V108" s="733">
        <f t="shared" si="123"/>
        <v>108.58298258644878</v>
      </c>
      <c r="W108" s="927">
        <v>2327.4</v>
      </c>
      <c r="X108" s="717">
        <v>2640.8</v>
      </c>
      <c r="Y108" s="940">
        <v>2631.4</v>
      </c>
      <c r="Z108" s="401">
        <f t="shared" si="83"/>
        <v>2631.4</v>
      </c>
      <c r="AA108" s="231"/>
      <c r="AB108" s="231">
        <f t="shared" si="99"/>
        <v>-9.4000000000000909</v>
      </c>
      <c r="AC108" s="231">
        <f t="shared" si="98"/>
        <v>99.644047258406545</v>
      </c>
      <c r="AD108" s="941">
        <v>2423.4</v>
      </c>
      <c r="AE108" s="231">
        <f t="shared" si="124"/>
        <v>208</v>
      </c>
      <c r="AF108" s="233">
        <f t="shared" si="126"/>
        <v>108.58298258644878</v>
      </c>
      <c r="AG108" s="549"/>
      <c r="AH108" s="231"/>
      <c r="AI108" s="231"/>
      <c r="AJ108" s="231">
        <f t="shared" si="114"/>
        <v>0</v>
      </c>
      <c r="AK108" s="231" t="str">
        <f t="shared" si="115"/>
        <v xml:space="preserve"> </v>
      </c>
      <c r="AL108" s="832"/>
      <c r="AM108" s="231">
        <f t="shared" si="119"/>
        <v>0</v>
      </c>
      <c r="AN108" s="206" t="str">
        <f t="shared" si="105"/>
        <v xml:space="preserve"> </v>
      </c>
      <c r="AO108" s="230"/>
      <c r="AP108" s="401"/>
      <c r="AQ108" s="231"/>
      <c r="AR108" s="231">
        <f t="shared" si="125"/>
        <v>0</v>
      </c>
      <c r="AS108" s="228" t="str">
        <f t="shared" si="106"/>
        <v xml:space="preserve"> </v>
      </c>
      <c r="AT108" s="349"/>
      <c r="AU108" s="231">
        <f t="shared" si="120"/>
        <v>0</v>
      </c>
      <c r="AV108" s="520" t="str">
        <f t="shared" si="104"/>
        <v xml:space="preserve"> </v>
      </c>
      <c r="AW108" s="573"/>
      <c r="AX108" s="401"/>
      <c r="AY108" s="231"/>
      <c r="AZ108" s="231">
        <f t="shared" si="116"/>
        <v>0</v>
      </c>
      <c r="BA108" s="231"/>
      <c r="BB108" s="228">
        <f t="shared" si="109"/>
        <v>0</v>
      </c>
      <c r="BC108" s="231" t="str">
        <f t="shared" si="57"/>
        <v xml:space="preserve"> </v>
      </c>
      <c r="BD108" s="349">
        <v>0.2</v>
      </c>
      <c r="BE108" s="231">
        <f t="shared" si="127"/>
        <v>-0.2</v>
      </c>
      <c r="BF108" s="173">
        <f t="shared" ref="BF108:BF131" si="132">IF(BD108&lt;&gt;0,IF(AY108/BD108*100&lt;0,"&lt;0",IF(AY108/BD108*100&gt;200,"&gt;200",AY108/BD108*100))," ")</f>
        <v>0</v>
      </c>
      <c r="BG108" s="2"/>
      <c r="BH108" s="867">
        <f t="shared" si="80"/>
        <v>83.1</v>
      </c>
      <c r="BI108" s="867">
        <f t="shared" si="81"/>
        <v>83.1</v>
      </c>
      <c r="BJ108" s="854">
        <v>83.1</v>
      </c>
      <c r="BK108" s="854"/>
      <c r="BL108" s="854"/>
      <c r="BM108" s="854"/>
    </row>
    <row r="109" spans="1:65" s="7" customFormat="1" ht="19.5" customHeight="1" x14ac:dyDescent="0.3">
      <c r="A109" s="656" t="s">
        <v>63</v>
      </c>
      <c r="B109" s="657" t="s">
        <v>61</v>
      </c>
      <c r="C109" s="483">
        <f>M109+AW109-C110</f>
        <v>664.2</v>
      </c>
      <c r="D109" s="483">
        <f>N109+AX109-D110</f>
        <v>656.4</v>
      </c>
      <c r="E109" s="61">
        <f>O109+AY109-E110</f>
        <v>650.19999999999993</v>
      </c>
      <c r="F109" s="61">
        <f t="shared" si="131"/>
        <v>648.69999999999993</v>
      </c>
      <c r="G109" s="61">
        <f t="shared" si="90"/>
        <v>1.5</v>
      </c>
      <c r="H109" s="61">
        <f t="shared" si="78"/>
        <v>-6.2000000000000455</v>
      </c>
      <c r="I109" s="61">
        <f t="shared" si="79"/>
        <v>99.05545399146861</v>
      </c>
      <c r="J109" s="884">
        <f>T109+BD109-J110</f>
        <v>611.20000000000005</v>
      </c>
      <c r="K109" s="61">
        <f t="shared" si="100"/>
        <v>38.999999999999886</v>
      </c>
      <c r="L109" s="174">
        <f t="shared" si="101"/>
        <v>106.38089005235601</v>
      </c>
      <c r="M109" s="400">
        <f t="shared" si="117"/>
        <v>650.1</v>
      </c>
      <c r="N109" s="400">
        <f t="shared" si="117"/>
        <v>641.9</v>
      </c>
      <c r="O109" s="60">
        <f t="shared" si="128"/>
        <v>637.4</v>
      </c>
      <c r="P109" s="60">
        <f t="shared" si="92"/>
        <v>635.9</v>
      </c>
      <c r="Q109" s="60">
        <f t="shared" si="82"/>
        <v>1.5</v>
      </c>
      <c r="R109" s="60">
        <f t="shared" si="94"/>
        <v>-4.5</v>
      </c>
      <c r="S109" s="60">
        <f t="shared" si="95"/>
        <v>99.29895622371086</v>
      </c>
      <c r="T109" s="884">
        <f>AD109</f>
        <v>598.5</v>
      </c>
      <c r="U109" s="88">
        <f t="shared" si="122"/>
        <v>38.899999999999977</v>
      </c>
      <c r="V109" s="732">
        <f t="shared" si="123"/>
        <v>106.49958228905597</v>
      </c>
      <c r="W109" s="926">
        <v>650.1</v>
      </c>
      <c r="X109" s="561">
        <v>641.9</v>
      </c>
      <c r="Y109" s="393">
        <v>637.4</v>
      </c>
      <c r="Z109" s="400">
        <f t="shared" si="83"/>
        <v>635.9</v>
      </c>
      <c r="AA109" s="60">
        <v>1.5</v>
      </c>
      <c r="AB109" s="60">
        <f t="shared" si="99"/>
        <v>-4.5</v>
      </c>
      <c r="AC109" s="60">
        <f t="shared" si="98"/>
        <v>99.29895622371086</v>
      </c>
      <c r="AD109" s="962">
        <v>598.5</v>
      </c>
      <c r="AE109" s="60">
        <f t="shared" si="124"/>
        <v>38.899999999999977</v>
      </c>
      <c r="AF109" s="207">
        <f t="shared" si="126"/>
        <v>106.49958228905597</v>
      </c>
      <c r="AG109" s="548"/>
      <c r="AH109" s="60"/>
      <c r="AI109" s="60"/>
      <c r="AJ109" s="60">
        <f t="shared" si="114"/>
        <v>0</v>
      </c>
      <c r="AK109" s="60" t="str">
        <f t="shared" si="115"/>
        <v xml:space="preserve"> </v>
      </c>
      <c r="AL109" s="841"/>
      <c r="AM109" s="60">
        <f t="shared" si="119"/>
        <v>0</v>
      </c>
      <c r="AN109" s="206" t="str">
        <f t="shared" si="105"/>
        <v xml:space="preserve"> </v>
      </c>
      <c r="AO109" s="169"/>
      <c r="AP109" s="400"/>
      <c r="AQ109" s="60"/>
      <c r="AR109" s="60">
        <f t="shared" si="125"/>
        <v>0</v>
      </c>
      <c r="AS109" s="61" t="str">
        <f t="shared" si="106"/>
        <v xml:space="preserve"> </v>
      </c>
      <c r="AT109" s="792"/>
      <c r="AU109" s="60">
        <f t="shared" si="120"/>
        <v>0</v>
      </c>
      <c r="AV109" s="519" t="str">
        <f t="shared" si="104"/>
        <v xml:space="preserve"> </v>
      </c>
      <c r="AW109" s="572">
        <v>14.1</v>
      </c>
      <c r="AX109" s="539">
        <v>14.5</v>
      </c>
      <c r="AY109" s="136">
        <v>12.8</v>
      </c>
      <c r="AZ109" s="136">
        <f t="shared" si="116"/>
        <v>12.8</v>
      </c>
      <c r="BA109" s="136"/>
      <c r="BB109" s="137">
        <f t="shared" si="109"/>
        <v>-1.6999999999999993</v>
      </c>
      <c r="BC109" s="136">
        <f t="shared" si="57"/>
        <v>88.275862068965523</v>
      </c>
      <c r="BD109" s="792">
        <v>12.7</v>
      </c>
      <c r="BE109" s="60">
        <f t="shared" si="127"/>
        <v>0.10000000000000142</v>
      </c>
      <c r="BF109" s="173">
        <f t="shared" si="132"/>
        <v>100.78740157480317</v>
      </c>
      <c r="BG109" s="2"/>
      <c r="BH109" s="867">
        <f t="shared" si="80"/>
        <v>24.400000000000002</v>
      </c>
      <c r="BI109" s="867">
        <f t="shared" si="81"/>
        <v>24.1</v>
      </c>
      <c r="BJ109" s="854">
        <v>24.1</v>
      </c>
      <c r="BK109" s="854"/>
      <c r="BL109" s="854"/>
      <c r="BM109" s="854">
        <v>0.3</v>
      </c>
    </row>
    <row r="110" spans="1:65" s="234" customFormat="1" ht="21.75" customHeight="1" x14ac:dyDescent="0.3">
      <c r="A110" s="658" t="s">
        <v>207</v>
      </c>
      <c r="B110" s="659" t="s">
        <v>204</v>
      </c>
      <c r="C110" s="484">
        <f t="shared" si="129"/>
        <v>0</v>
      </c>
      <c r="D110" s="484">
        <f t="shared" si="129"/>
        <v>0</v>
      </c>
      <c r="E110" s="228">
        <f t="shared" si="130"/>
        <v>0</v>
      </c>
      <c r="F110" s="228">
        <f t="shared" si="131"/>
        <v>0</v>
      </c>
      <c r="G110" s="228">
        <f t="shared" ref="G110:G130" si="133">Q110+BA110</f>
        <v>0</v>
      </c>
      <c r="H110" s="228">
        <f t="shared" si="78"/>
        <v>0</v>
      </c>
      <c r="I110" s="228" t="str">
        <f t="shared" si="79"/>
        <v xml:space="preserve"> </v>
      </c>
      <c r="J110" s="873">
        <f t="shared" si="107"/>
        <v>0</v>
      </c>
      <c r="K110" s="228">
        <f t="shared" si="100"/>
        <v>0</v>
      </c>
      <c r="L110" s="229" t="str">
        <f t="shared" si="101"/>
        <v xml:space="preserve"> </v>
      </c>
      <c r="M110" s="401">
        <f t="shared" si="117"/>
        <v>0</v>
      </c>
      <c r="N110" s="401">
        <f t="shared" si="117"/>
        <v>0</v>
      </c>
      <c r="O110" s="231">
        <f t="shared" si="128"/>
        <v>0</v>
      </c>
      <c r="P110" s="231">
        <f t="shared" si="92"/>
        <v>0</v>
      </c>
      <c r="Q110" s="231">
        <f t="shared" si="82"/>
        <v>0</v>
      </c>
      <c r="R110" s="231">
        <f t="shared" si="94"/>
        <v>0</v>
      </c>
      <c r="S110" s="231" t="str">
        <f t="shared" si="95"/>
        <v xml:space="preserve"> </v>
      </c>
      <c r="T110" s="873">
        <f t="shared" si="121"/>
        <v>0</v>
      </c>
      <c r="U110" s="232">
        <f t="shared" si="122"/>
        <v>0</v>
      </c>
      <c r="V110" s="733" t="str">
        <f t="shared" si="123"/>
        <v xml:space="preserve"> </v>
      </c>
      <c r="W110" s="928"/>
      <c r="X110" s="562"/>
      <c r="Y110" s="394"/>
      <c r="Z110" s="401">
        <f t="shared" si="83"/>
        <v>0</v>
      </c>
      <c r="AA110" s="231"/>
      <c r="AB110" s="231">
        <f t="shared" si="99"/>
        <v>0</v>
      </c>
      <c r="AC110" s="231" t="str">
        <f t="shared" si="98"/>
        <v xml:space="preserve"> </v>
      </c>
      <c r="AD110" s="957"/>
      <c r="AE110" s="231">
        <f t="shared" si="124"/>
        <v>0</v>
      </c>
      <c r="AF110" s="233" t="str">
        <f t="shared" si="126"/>
        <v xml:space="preserve"> </v>
      </c>
      <c r="AG110" s="549"/>
      <c r="AH110" s="231"/>
      <c r="AI110" s="231"/>
      <c r="AJ110" s="231">
        <f t="shared" si="114"/>
        <v>0</v>
      </c>
      <c r="AK110" s="231" t="str">
        <f t="shared" si="115"/>
        <v xml:space="preserve"> </v>
      </c>
      <c r="AL110" s="832"/>
      <c r="AM110" s="231">
        <f t="shared" si="119"/>
        <v>0</v>
      </c>
      <c r="AN110" s="206" t="str">
        <f t="shared" si="105"/>
        <v xml:space="preserve"> </v>
      </c>
      <c r="AO110" s="230"/>
      <c r="AP110" s="401"/>
      <c r="AQ110" s="231"/>
      <c r="AR110" s="231">
        <f t="shared" si="125"/>
        <v>0</v>
      </c>
      <c r="AS110" s="228" t="str">
        <f t="shared" si="106"/>
        <v xml:space="preserve"> </v>
      </c>
      <c r="AT110" s="349"/>
      <c r="AU110" s="231">
        <f t="shared" si="120"/>
        <v>0</v>
      </c>
      <c r="AV110" s="520" t="str">
        <f t="shared" si="104"/>
        <v xml:space="preserve"> </v>
      </c>
      <c r="AW110" s="573"/>
      <c r="AX110" s="401"/>
      <c r="AY110" s="231"/>
      <c r="AZ110" s="136">
        <f t="shared" si="116"/>
        <v>0</v>
      </c>
      <c r="BA110" s="231"/>
      <c r="BB110" s="228">
        <f t="shared" si="109"/>
        <v>0</v>
      </c>
      <c r="BC110" s="231" t="str">
        <f t="shared" si="57"/>
        <v xml:space="preserve"> </v>
      </c>
      <c r="BD110" s="349"/>
      <c r="BE110" s="231">
        <f t="shared" si="127"/>
        <v>0</v>
      </c>
      <c r="BF110" s="173" t="str">
        <f t="shared" si="132"/>
        <v xml:space="preserve"> </v>
      </c>
      <c r="BG110" s="4"/>
      <c r="BH110" s="867">
        <f t="shared" si="80"/>
        <v>0</v>
      </c>
      <c r="BI110" s="867">
        <f t="shared" si="81"/>
        <v>0</v>
      </c>
      <c r="BJ110" s="854"/>
      <c r="BK110" s="854"/>
      <c r="BL110" s="854"/>
      <c r="BM110" s="854"/>
    </row>
    <row r="111" spans="1:65" s="7" customFormat="1" ht="20.25" customHeight="1" x14ac:dyDescent="0.3">
      <c r="A111" s="656" t="s">
        <v>64</v>
      </c>
      <c r="B111" s="657" t="s">
        <v>65</v>
      </c>
      <c r="C111" s="483">
        <f>M111+AW111-C112</f>
        <v>5272.7000000000007</v>
      </c>
      <c r="D111" s="483">
        <f>N111+AX111-D112</f>
        <v>4934.5</v>
      </c>
      <c r="E111" s="61">
        <f>O111+AY111-E112</f>
        <v>4770.3999999999996</v>
      </c>
      <c r="F111" s="61">
        <f>P111+AZ111-F112</f>
        <v>4735.0999999999995</v>
      </c>
      <c r="G111" s="61">
        <f t="shared" si="133"/>
        <v>35.300000000000004</v>
      </c>
      <c r="H111" s="61">
        <f t="shared" si="78"/>
        <v>-164.10000000000036</v>
      </c>
      <c r="I111" s="61">
        <f t="shared" si="79"/>
        <v>96.674435099807468</v>
      </c>
      <c r="J111" s="884">
        <f>T111+BD111-J112</f>
        <v>4322.2000000000007</v>
      </c>
      <c r="K111" s="61">
        <f t="shared" si="100"/>
        <v>448.19999999999891</v>
      </c>
      <c r="L111" s="174">
        <f t="shared" si="101"/>
        <v>110.36971912451989</v>
      </c>
      <c r="M111" s="400">
        <f t="shared" si="117"/>
        <v>5256.1</v>
      </c>
      <c r="N111" s="400">
        <f t="shared" si="117"/>
        <v>4906.7</v>
      </c>
      <c r="O111" s="60">
        <f t="shared" si="128"/>
        <v>4750.3999999999996</v>
      </c>
      <c r="P111" s="60">
        <f t="shared" si="92"/>
        <v>4716.7999999999993</v>
      </c>
      <c r="Q111" s="60">
        <f t="shared" si="82"/>
        <v>33.6</v>
      </c>
      <c r="R111" s="60">
        <f t="shared" si="94"/>
        <v>-156.30000000000018</v>
      </c>
      <c r="S111" s="60">
        <f t="shared" si="95"/>
        <v>96.814559683697794</v>
      </c>
      <c r="T111" s="884">
        <f>AD111</f>
        <v>4304.6000000000004</v>
      </c>
      <c r="U111" s="88">
        <f t="shared" si="122"/>
        <v>445.79999999999927</v>
      </c>
      <c r="V111" s="732">
        <f t="shared" si="123"/>
        <v>110.3563629605538</v>
      </c>
      <c r="W111" s="926">
        <v>5256.1</v>
      </c>
      <c r="X111" s="561">
        <v>4906.7</v>
      </c>
      <c r="Y111" s="393">
        <v>4750.3999999999996</v>
      </c>
      <c r="Z111" s="400">
        <f t="shared" si="83"/>
        <v>4716.7999999999993</v>
      </c>
      <c r="AA111" s="60">
        <v>33.6</v>
      </c>
      <c r="AB111" s="60">
        <f t="shared" si="99"/>
        <v>-156.30000000000018</v>
      </c>
      <c r="AC111" s="60">
        <f t="shared" si="98"/>
        <v>96.814559683697794</v>
      </c>
      <c r="AD111" s="962">
        <v>4304.6000000000004</v>
      </c>
      <c r="AE111" s="60">
        <f t="shared" si="124"/>
        <v>445.79999999999927</v>
      </c>
      <c r="AF111" s="207">
        <f t="shared" si="126"/>
        <v>110.3563629605538</v>
      </c>
      <c r="AG111" s="548"/>
      <c r="AH111" s="60"/>
      <c r="AI111" s="60"/>
      <c r="AJ111" s="60">
        <f t="shared" si="114"/>
        <v>0</v>
      </c>
      <c r="AK111" s="60" t="str">
        <f t="shared" si="115"/>
        <v xml:space="preserve"> </v>
      </c>
      <c r="AL111" s="841"/>
      <c r="AM111" s="60">
        <f t="shared" si="119"/>
        <v>0</v>
      </c>
      <c r="AN111" s="206" t="str">
        <f t="shared" si="105"/>
        <v xml:space="preserve"> </v>
      </c>
      <c r="AO111" s="169"/>
      <c r="AP111" s="400"/>
      <c r="AQ111" s="60"/>
      <c r="AR111" s="60">
        <f t="shared" si="125"/>
        <v>0</v>
      </c>
      <c r="AS111" s="61" t="str">
        <f t="shared" si="106"/>
        <v xml:space="preserve"> </v>
      </c>
      <c r="AT111" s="792"/>
      <c r="AU111" s="60">
        <f t="shared" si="120"/>
        <v>0</v>
      </c>
      <c r="AV111" s="519" t="str">
        <f t="shared" si="104"/>
        <v xml:space="preserve"> </v>
      </c>
      <c r="AW111" s="572">
        <v>16.600000000000001</v>
      </c>
      <c r="AX111" s="539">
        <v>27.8</v>
      </c>
      <c r="AY111" s="136">
        <v>20</v>
      </c>
      <c r="AZ111" s="136">
        <f t="shared" si="116"/>
        <v>18.3</v>
      </c>
      <c r="BA111" s="136">
        <v>1.7</v>
      </c>
      <c r="BB111" s="137">
        <f t="shared" si="109"/>
        <v>-7.8000000000000007</v>
      </c>
      <c r="BC111" s="136">
        <f t="shared" si="57"/>
        <v>71.942446043165461</v>
      </c>
      <c r="BD111" s="792">
        <v>17.600000000000001</v>
      </c>
      <c r="BE111" s="60">
        <f t="shared" si="127"/>
        <v>2.3999999999999986</v>
      </c>
      <c r="BF111" s="173">
        <f t="shared" si="132"/>
        <v>113.63636363636363</v>
      </c>
      <c r="BG111" s="2"/>
      <c r="BH111" s="867">
        <f t="shared" si="80"/>
        <v>156.5</v>
      </c>
      <c r="BI111" s="867">
        <f t="shared" si="81"/>
        <v>156.30000000000001</v>
      </c>
      <c r="BJ111" s="857">
        <v>156.30000000000001</v>
      </c>
      <c r="BK111" s="857"/>
      <c r="BL111" s="857"/>
      <c r="BM111" s="854">
        <v>0.2</v>
      </c>
    </row>
    <row r="112" spans="1:65" s="234" customFormat="1" ht="21.75" customHeight="1" x14ac:dyDescent="0.3">
      <c r="A112" s="658" t="s">
        <v>207</v>
      </c>
      <c r="B112" s="659" t="s">
        <v>204</v>
      </c>
      <c r="C112" s="484">
        <f t="shared" si="129"/>
        <v>0</v>
      </c>
      <c r="D112" s="484">
        <f t="shared" si="129"/>
        <v>0</v>
      </c>
      <c r="E112" s="228">
        <f t="shared" si="130"/>
        <v>0</v>
      </c>
      <c r="F112" s="228">
        <f t="shared" si="131"/>
        <v>0</v>
      </c>
      <c r="G112" s="228">
        <f t="shared" si="133"/>
        <v>0</v>
      </c>
      <c r="H112" s="228">
        <f t="shared" si="78"/>
        <v>0</v>
      </c>
      <c r="I112" s="228" t="str">
        <f t="shared" si="79"/>
        <v xml:space="preserve"> </v>
      </c>
      <c r="J112" s="873">
        <f t="shared" si="107"/>
        <v>0</v>
      </c>
      <c r="K112" s="228">
        <f t="shared" si="100"/>
        <v>0</v>
      </c>
      <c r="L112" s="229" t="str">
        <f t="shared" si="101"/>
        <v xml:space="preserve"> </v>
      </c>
      <c r="M112" s="401">
        <f t="shared" si="117"/>
        <v>0</v>
      </c>
      <c r="N112" s="401">
        <f t="shared" si="117"/>
        <v>0</v>
      </c>
      <c r="O112" s="231">
        <f t="shared" si="128"/>
        <v>0</v>
      </c>
      <c r="P112" s="231">
        <f t="shared" si="92"/>
        <v>0</v>
      </c>
      <c r="Q112" s="231">
        <f t="shared" si="82"/>
        <v>0</v>
      </c>
      <c r="R112" s="231">
        <f t="shared" si="94"/>
        <v>0</v>
      </c>
      <c r="S112" s="231" t="str">
        <f t="shared" si="95"/>
        <v xml:space="preserve"> </v>
      </c>
      <c r="T112" s="873">
        <f t="shared" si="121"/>
        <v>0</v>
      </c>
      <c r="U112" s="232">
        <f t="shared" si="122"/>
        <v>0</v>
      </c>
      <c r="V112" s="733" t="str">
        <f t="shared" si="123"/>
        <v xml:space="preserve"> </v>
      </c>
      <c r="W112" s="928"/>
      <c r="X112" s="562"/>
      <c r="Y112" s="394"/>
      <c r="Z112" s="401">
        <f t="shared" si="83"/>
        <v>0</v>
      </c>
      <c r="AA112" s="231"/>
      <c r="AB112" s="231">
        <f t="shared" si="99"/>
        <v>0</v>
      </c>
      <c r="AC112" s="231" t="str">
        <f t="shared" si="98"/>
        <v xml:space="preserve"> </v>
      </c>
      <c r="AD112" s="957"/>
      <c r="AE112" s="231">
        <f t="shared" si="124"/>
        <v>0</v>
      </c>
      <c r="AF112" s="233" t="str">
        <f t="shared" si="126"/>
        <v xml:space="preserve"> </v>
      </c>
      <c r="AG112" s="549"/>
      <c r="AH112" s="231"/>
      <c r="AI112" s="231"/>
      <c r="AJ112" s="231">
        <f t="shared" si="114"/>
        <v>0</v>
      </c>
      <c r="AK112" s="231" t="str">
        <f t="shared" si="115"/>
        <v xml:space="preserve"> </v>
      </c>
      <c r="AL112" s="832"/>
      <c r="AM112" s="231">
        <f t="shared" si="119"/>
        <v>0</v>
      </c>
      <c r="AN112" s="206" t="str">
        <f t="shared" si="105"/>
        <v xml:space="preserve"> </v>
      </c>
      <c r="AO112" s="230"/>
      <c r="AP112" s="401"/>
      <c r="AQ112" s="231"/>
      <c r="AR112" s="231">
        <f t="shared" si="125"/>
        <v>0</v>
      </c>
      <c r="AS112" s="228" t="str">
        <f t="shared" si="106"/>
        <v xml:space="preserve"> </v>
      </c>
      <c r="AT112" s="349"/>
      <c r="AU112" s="231">
        <f t="shared" si="120"/>
        <v>0</v>
      </c>
      <c r="AV112" s="520" t="str">
        <f t="shared" si="104"/>
        <v xml:space="preserve"> </v>
      </c>
      <c r="AW112" s="573"/>
      <c r="AX112" s="401"/>
      <c r="AY112" s="231"/>
      <c r="AZ112" s="136">
        <f t="shared" si="116"/>
        <v>0</v>
      </c>
      <c r="BA112" s="231"/>
      <c r="BB112" s="228">
        <f t="shared" si="109"/>
        <v>0</v>
      </c>
      <c r="BC112" s="231" t="str">
        <f t="shared" si="57"/>
        <v xml:space="preserve"> </v>
      </c>
      <c r="BD112" s="349"/>
      <c r="BE112" s="231">
        <f t="shared" si="127"/>
        <v>0</v>
      </c>
      <c r="BF112" s="173" t="str">
        <f t="shared" si="132"/>
        <v xml:space="preserve"> </v>
      </c>
      <c r="BG112" s="2"/>
      <c r="BH112" s="867">
        <f t="shared" si="80"/>
        <v>0</v>
      </c>
      <c r="BI112" s="867">
        <f t="shared" si="81"/>
        <v>0</v>
      </c>
      <c r="BJ112" s="855"/>
      <c r="BK112" s="855"/>
      <c r="BL112" s="855"/>
      <c r="BM112" s="854"/>
    </row>
    <row r="113" spans="1:65" s="7" customFormat="1" ht="20.25" customHeight="1" x14ac:dyDescent="0.3">
      <c r="A113" s="656" t="s">
        <v>59</v>
      </c>
      <c r="B113" s="657" t="s">
        <v>66</v>
      </c>
      <c r="C113" s="483">
        <f>M113+AW113-C114</f>
        <v>10394.9</v>
      </c>
      <c r="D113" s="483">
        <f>N113+AX113-D114</f>
        <v>9676.2000000000007</v>
      </c>
      <c r="E113" s="61">
        <f>O113+AY113-E114</f>
        <v>8885.5</v>
      </c>
      <c r="F113" s="61">
        <f>P113+AZ113-F114+AZ114-AZ90+AA69</f>
        <v>7259.6999999999989</v>
      </c>
      <c r="G113" s="61">
        <f>Q113+BA113-BA69</f>
        <v>1628.1</v>
      </c>
      <c r="H113" s="61">
        <f t="shared" si="78"/>
        <v>-790.70000000000073</v>
      </c>
      <c r="I113" s="61">
        <f t="shared" si="79"/>
        <v>91.828403712201066</v>
      </c>
      <c r="J113" s="884">
        <f>T113+BD113-J114</f>
        <v>7206.5</v>
      </c>
      <c r="K113" s="61">
        <f t="shared" si="100"/>
        <v>1679</v>
      </c>
      <c r="L113" s="174">
        <f t="shared" si="101"/>
        <v>123.29841115659474</v>
      </c>
      <c r="M113" s="400">
        <f t="shared" si="117"/>
        <v>9635.1</v>
      </c>
      <c r="N113" s="400">
        <f t="shared" si="117"/>
        <v>8467.7000000000007</v>
      </c>
      <c r="O113" s="60">
        <f t="shared" si="128"/>
        <v>7831.7</v>
      </c>
      <c r="P113" s="60">
        <f t="shared" si="92"/>
        <v>6217</v>
      </c>
      <c r="Q113" s="60">
        <f t="shared" si="82"/>
        <v>1614.7</v>
      </c>
      <c r="R113" s="60">
        <f t="shared" si="94"/>
        <v>-636.00000000000091</v>
      </c>
      <c r="S113" s="60">
        <f t="shared" si="95"/>
        <v>92.489105660332783</v>
      </c>
      <c r="T113" s="884">
        <f>AD113</f>
        <v>6192.6</v>
      </c>
      <c r="U113" s="88">
        <f t="shared" si="122"/>
        <v>1639.0999999999995</v>
      </c>
      <c r="V113" s="732">
        <f t="shared" si="123"/>
        <v>126.46868843458321</v>
      </c>
      <c r="W113" s="926">
        <v>9635.1</v>
      </c>
      <c r="X113" s="561">
        <v>8467.7000000000007</v>
      </c>
      <c r="Y113" s="393">
        <v>7831.7</v>
      </c>
      <c r="Z113" s="400">
        <f t="shared" si="83"/>
        <v>6217</v>
      </c>
      <c r="AA113" s="60">
        <v>1614.7</v>
      </c>
      <c r="AB113" s="60">
        <f t="shared" si="99"/>
        <v>-636.00000000000091</v>
      </c>
      <c r="AC113" s="60">
        <f t="shared" si="98"/>
        <v>92.489105660332783</v>
      </c>
      <c r="AD113" s="962">
        <v>6192.6</v>
      </c>
      <c r="AE113" s="60">
        <f t="shared" si="124"/>
        <v>1639.0999999999995</v>
      </c>
      <c r="AF113" s="207">
        <f t="shared" si="126"/>
        <v>126.46868843458321</v>
      </c>
      <c r="AG113" s="548"/>
      <c r="AH113" s="60"/>
      <c r="AI113" s="60"/>
      <c r="AJ113" s="60">
        <f t="shared" si="114"/>
        <v>0</v>
      </c>
      <c r="AK113" s="60" t="str">
        <f t="shared" si="115"/>
        <v xml:space="preserve"> </v>
      </c>
      <c r="AL113" s="841"/>
      <c r="AM113" s="60">
        <f t="shared" si="119"/>
        <v>0</v>
      </c>
      <c r="AN113" s="206" t="str">
        <f t="shared" si="105"/>
        <v xml:space="preserve"> </v>
      </c>
      <c r="AO113" s="169"/>
      <c r="AP113" s="400"/>
      <c r="AQ113" s="60"/>
      <c r="AR113" s="60">
        <f t="shared" si="125"/>
        <v>0</v>
      </c>
      <c r="AS113" s="61" t="str">
        <f t="shared" si="106"/>
        <v xml:space="preserve"> </v>
      </c>
      <c r="AT113" s="792"/>
      <c r="AU113" s="60">
        <f t="shared" si="120"/>
        <v>0</v>
      </c>
      <c r="AV113" s="519" t="str">
        <f t="shared" si="104"/>
        <v xml:space="preserve"> </v>
      </c>
      <c r="AW113" s="572">
        <v>1781.8</v>
      </c>
      <c r="AX113" s="539">
        <f>2324.7-35.9</f>
        <v>2288.7999999999997</v>
      </c>
      <c r="AY113" s="136">
        <v>2095.6999999999998</v>
      </c>
      <c r="AZ113" s="136">
        <f t="shared" si="116"/>
        <v>2078.3999999999996</v>
      </c>
      <c r="BA113" s="136">
        <v>17.3</v>
      </c>
      <c r="BB113" s="138">
        <f t="shared" si="109"/>
        <v>-193.09999999999991</v>
      </c>
      <c r="BC113" s="136">
        <f t="shared" si="57"/>
        <v>91.563264592799726</v>
      </c>
      <c r="BD113" s="792">
        <v>1774.4</v>
      </c>
      <c r="BE113" s="60">
        <f t="shared" si="127"/>
        <v>321.29999999999973</v>
      </c>
      <c r="BF113" s="173">
        <f t="shared" si="132"/>
        <v>118.10752930568079</v>
      </c>
      <c r="BG113" s="2"/>
      <c r="BH113" s="867">
        <f t="shared" si="80"/>
        <v>96.1</v>
      </c>
      <c r="BI113" s="867">
        <f t="shared" si="81"/>
        <v>81.3</v>
      </c>
      <c r="BJ113" s="857">
        <v>81.3</v>
      </c>
      <c r="BK113" s="857"/>
      <c r="BL113" s="857"/>
      <c r="BM113" s="857">
        <v>14.8</v>
      </c>
    </row>
    <row r="114" spans="1:65" s="234" customFormat="1" ht="21.75" customHeight="1" x14ac:dyDescent="0.3">
      <c r="A114" s="658" t="s">
        <v>207</v>
      </c>
      <c r="B114" s="659" t="s">
        <v>204</v>
      </c>
      <c r="C114" s="484">
        <f t="shared" si="129"/>
        <v>1022</v>
      </c>
      <c r="D114" s="484">
        <f t="shared" si="129"/>
        <v>1080.3000000000002</v>
      </c>
      <c r="E114" s="228">
        <f t="shared" si="130"/>
        <v>1041.9000000000001</v>
      </c>
      <c r="F114" s="228">
        <f t="shared" si="131"/>
        <v>1037.2</v>
      </c>
      <c r="G114" s="228">
        <f t="shared" si="133"/>
        <v>4.7</v>
      </c>
      <c r="H114" s="228">
        <f t="shared" si="78"/>
        <v>-38.400000000000091</v>
      </c>
      <c r="I114" s="228">
        <f t="shared" si="79"/>
        <v>96.445431824493184</v>
      </c>
      <c r="J114" s="873">
        <f t="shared" si="107"/>
        <v>760.5</v>
      </c>
      <c r="K114" s="228">
        <f t="shared" si="100"/>
        <v>281.40000000000009</v>
      </c>
      <c r="L114" s="229">
        <f t="shared" si="101"/>
        <v>137.00197238658777</v>
      </c>
      <c r="M114" s="401">
        <f t="shared" si="117"/>
        <v>1021.9</v>
      </c>
      <c r="N114" s="401">
        <f t="shared" si="117"/>
        <v>1077.9000000000001</v>
      </c>
      <c r="O114" s="231">
        <f t="shared" si="128"/>
        <v>1039.7</v>
      </c>
      <c r="P114" s="231">
        <f t="shared" si="92"/>
        <v>1035</v>
      </c>
      <c r="Q114" s="231">
        <f t="shared" si="82"/>
        <v>4.7</v>
      </c>
      <c r="R114" s="231">
        <f t="shared" si="94"/>
        <v>-38.200000000000045</v>
      </c>
      <c r="S114" s="231">
        <f t="shared" si="95"/>
        <v>96.456071991835984</v>
      </c>
      <c r="T114" s="873">
        <f t="shared" si="121"/>
        <v>756.4</v>
      </c>
      <c r="U114" s="232">
        <f t="shared" si="122"/>
        <v>283.30000000000007</v>
      </c>
      <c r="V114" s="733">
        <f t="shared" si="123"/>
        <v>137.4537281861449</v>
      </c>
      <c r="W114" s="927">
        <v>1021.9</v>
      </c>
      <c r="X114" s="717">
        <v>1077.9000000000001</v>
      </c>
      <c r="Y114" s="940">
        <v>1039.7</v>
      </c>
      <c r="Z114" s="401">
        <f t="shared" si="83"/>
        <v>1035</v>
      </c>
      <c r="AA114" s="231">
        <v>4.7</v>
      </c>
      <c r="AB114" s="231">
        <f t="shared" si="99"/>
        <v>-38.200000000000045</v>
      </c>
      <c r="AC114" s="231">
        <f t="shared" si="98"/>
        <v>96.456071991835984</v>
      </c>
      <c r="AD114" s="941">
        <v>756.4</v>
      </c>
      <c r="AE114" s="231">
        <f t="shared" si="124"/>
        <v>283.30000000000007</v>
      </c>
      <c r="AF114" s="942">
        <f t="shared" si="126"/>
        <v>137.4537281861449</v>
      </c>
      <c r="AG114" s="549"/>
      <c r="AH114" s="231"/>
      <c r="AI114" s="231"/>
      <c r="AJ114" s="231">
        <f t="shared" si="114"/>
        <v>0</v>
      </c>
      <c r="AK114" s="231" t="str">
        <f t="shared" si="115"/>
        <v xml:space="preserve"> </v>
      </c>
      <c r="AL114" s="832"/>
      <c r="AM114" s="231">
        <f t="shared" si="119"/>
        <v>0</v>
      </c>
      <c r="AN114" s="206" t="str">
        <f t="shared" si="105"/>
        <v xml:space="preserve"> </v>
      </c>
      <c r="AO114" s="230"/>
      <c r="AP114" s="401"/>
      <c r="AQ114" s="231"/>
      <c r="AR114" s="231">
        <f t="shared" si="125"/>
        <v>0</v>
      </c>
      <c r="AS114" s="228" t="str">
        <f t="shared" si="106"/>
        <v xml:space="preserve"> </v>
      </c>
      <c r="AT114" s="349"/>
      <c r="AU114" s="231">
        <f t="shared" si="120"/>
        <v>0</v>
      </c>
      <c r="AV114" s="520" t="str">
        <f t="shared" si="104"/>
        <v xml:space="preserve"> </v>
      </c>
      <c r="AW114" s="573">
        <v>0.1</v>
      </c>
      <c r="AX114" s="891">
        <v>2.4</v>
      </c>
      <c r="AY114" s="231">
        <v>2.2000000000000002</v>
      </c>
      <c r="AZ114" s="900">
        <f t="shared" si="116"/>
        <v>2.2000000000000002</v>
      </c>
      <c r="BA114" s="231"/>
      <c r="BB114" s="228"/>
      <c r="BC114" s="231">
        <f t="shared" si="57"/>
        <v>91.666666666666671</v>
      </c>
      <c r="BD114" s="890">
        <v>4.0999999999999996</v>
      </c>
      <c r="BE114" s="231">
        <f t="shared" si="127"/>
        <v>-1.8999999999999995</v>
      </c>
      <c r="BF114" s="173">
        <f t="shared" si="132"/>
        <v>53.658536585365866</v>
      </c>
      <c r="BG114" s="2"/>
      <c r="BH114" s="867">
        <f t="shared" si="80"/>
        <v>0</v>
      </c>
      <c r="BI114" s="867">
        <f t="shared" si="81"/>
        <v>0</v>
      </c>
      <c r="BJ114" s="855"/>
      <c r="BK114" s="855"/>
      <c r="BL114" s="855"/>
      <c r="BM114" s="855"/>
    </row>
    <row r="115" spans="1:65" s="7" customFormat="1" ht="22.5" customHeight="1" x14ac:dyDescent="0.3">
      <c r="A115" s="656" t="s">
        <v>68</v>
      </c>
      <c r="B115" s="657" t="s">
        <v>67</v>
      </c>
      <c r="C115" s="483">
        <f>M115+AW115-C116</f>
        <v>288.09999999999997</v>
      </c>
      <c r="D115" s="483">
        <f>N115+AX115-D116</f>
        <v>313.7</v>
      </c>
      <c r="E115" s="61">
        <f>O115+AY115-E116</f>
        <v>253.7</v>
      </c>
      <c r="F115" s="61">
        <f>P115+AZ115-F116</f>
        <v>245.4</v>
      </c>
      <c r="G115" s="61">
        <f t="shared" si="133"/>
        <v>8.3000000000000007</v>
      </c>
      <c r="H115" s="61">
        <f t="shared" si="78"/>
        <v>-60</v>
      </c>
      <c r="I115" s="61">
        <f t="shared" si="79"/>
        <v>80.873445967484855</v>
      </c>
      <c r="J115" s="884">
        <f>T115+BD115-J116</f>
        <v>164.99999999999997</v>
      </c>
      <c r="K115" s="61">
        <f t="shared" si="100"/>
        <v>88.700000000000017</v>
      </c>
      <c r="L115" s="174">
        <f t="shared" si="101"/>
        <v>153.75757575757578</v>
      </c>
      <c r="M115" s="400">
        <f t="shared" si="117"/>
        <v>268.39999999999998</v>
      </c>
      <c r="N115" s="400">
        <f t="shared" si="117"/>
        <v>285.89999999999998</v>
      </c>
      <c r="O115" s="60">
        <f t="shared" si="128"/>
        <v>232.3</v>
      </c>
      <c r="P115" s="60">
        <f t="shared" si="92"/>
        <v>225.60000000000002</v>
      </c>
      <c r="Q115" s="60">
        <f t="shared" si="82"/>
        <v>6.7</v>
      </c>
      <c r="R115" s="60">
        <f t="shared" si="94"/>
        <v>-53.599999999999966</v>
      </c>
      <c r="S115" s="60">
        <f t="shared" si="95"/>
        <v>81.252186079048627</v>
      </c>
      <c r="T115" s="884">
        <f>AD115</f>
        <v>133.69999999999999</v>
      </c>
      <c r="U115" s="88">
        <f t="shared" si="122"/>
        <v>98.600000000000023</v>
      </c>
      <c r="V115" s="732">
        <f t="shared" si="123"/>
        <v>173.74719521316382</v>
      </c>
      <c r="W115" s="926">
        <v>268.39999999999998</v>
      </c>
      <c r="X115" s="561">
        <v>285.89999999999998</v>
      </c>
      <c r="Y115" s="393">
        <v>232.3</v>
      </c>
      <c r="Z115" s="400">
        <f t="shared" si="83"/>
        <v>225.60000000000002</v>
      </c>
      <c r="AA115" s="60">
        <v>6.7</v>
      </c>
      <c r="AB115" s="60">
        <f t="shared" si="99"/>
        <v>-53.599999999999966</v>
      </c>
      <c r="AC115" s="60">
        <f t="shared" si="98"/>
        <v>81.252186079048627</v>
      </c>
      <c r="AD115" s="962">
        <v>133.69999999999999</v>
      </c>
      <c r="AE115" s="60">
        <f t="shared" si="124"/>
        <v>98.600000000000023</v>
      </c>
      <c r="AF115" s="207">
        <f t="shared" si="126"/>
        <v>173.74719521316382</v>
      </c>
      <c r="AG115" s="548"/>
      <c r="AH115" s="60"/>
      <c r="AI115" s="60"/>
      <c r="AJ115" s="60">
        <f t="shared" si="114"/>
        <v>0</v>
      </c>
      <c r="AK115" s="60" t="str">
        <f t="shared" si="115"/>
        <v xml:space="preserve"> </v>
      </c>
      <c r="AL115" s="841"/>
      <c r="AM115" s="60">
        <f t="shared" si="119"/>
        <v>0</v>
      </c>
      <c r="AN115" s="206" t="str">
        <f t="shared" si="105"/>
        <v xml:space="preserve"> </v>
      </c>
      <c r="AO115" s="169"/>
      <c r="AP115" s="400"/>
      <c r="AQ115" s="60"/>
      <c r="AR115" s="60">
        <f t="shared" si="125"/>
        <v>0</v>
      </c>
      <c r="AS115" s="61" t="str">
        <f t="shared" si="106"/>
        <v xml:space="preserve"> </v>
      </c>
      <c r="AT115" s="792"/>
      <c r="AU115" s="60">
        <f t="shared" si="120"/>
        <v>0</v>
      </c>
      <c r="AV115" s="519" t="str">
        <f t="shared" si="104"/>
        <v xml:space="preserve"> </v>
      </c>
      <c r="AW115" s="572">
        <v>19.7</v>
      </c>
      <c r="AX115" s="539">
        <v>39.799999999999997</v>
      </c>
      <c r="AY115" s="136">
        <v>29.2</v>
      </c>
      <c r="AZ115" s="136">
        <f t="shared" si="116"/>
        <v>27.599999999999998</v>
      </c>
      <c r="BA115" s="136">
        <v>1.6</v>
      </c>
      <c r="BB115" s="136">
        <f t="shared" si="109"/>
        <v>-10.599999999999998</v>
      </c>
      <c r="BC115" s="136">
        <f t="shared" si="57"/>
        <v>73.366834170854275</v>
      </c>
      <c r="BD115" s="792">
        <v>37.6</v>
      </c>
      <c r="BE115" s="60">
        <f t="shared" si="127"/>
        <v>-8.4000000000000021</v>
      </c>
      <c r="BF115" s="173">
        <f t="shared" si="132"/>
        <v>77.659574468085097</v>
      </c>
      <c r="BG115" s="2"/>
      <c r="BH115" s="867">
        <f t="shared" si="80"/>
        <v>4</v>
      </c>
      <c r="BI115" s="867">
        <f t="shared" si="81"/>
        <v>4</v>
      </c>
      <c r="BJ115" s="857">
        <v>4</v>
      </c>
      <c r="BK115" s="857"/>
      <c r="BL115" s="857"/>
      <c r="BM115" s="857"/>
    </row>
    <row r="116" spans="1:65" s="234" customFormat="1" ht="21.75" customHeight="1" x14ac:dyDescent="0.3">
      <c r="A116" s="658" t="s">
        <v>207</v>
      </c>
      <c r="B116" s="659" t="s">
        <v>204</v>
      </c>
      <c r="C116" s="484">
        <f t="shared" si="129"/>
        <v>0</v>
      </c>
      <c r="D116" s="484">
        <f t="shared" si="129"/>
        <v>12</v>
      </c>
      <c r="E116" s="228">
        <f t="shared" si="130"/>
        <v>7.8</v>
      </c>
      <c r="F116" s="228">
        <f t="shared" si="131"/>
        <v>7.8</v>
      </c>
      <c r="G116" s="228">
        <f t="shared" si="133"/>
        <v>0</v>
      </c>
      <c r="H116" s="228">
        <f t="shared" si="78"/>
        <v>-4.2</v>
      </c>
      <c r="I116" s="228">
        <f t="shared" si="79"/>
        <v>65</v>
      </c>
      <c r="J116" s="873">
        <f>T116+BD116</f>
        <v>6.3</v>
      </c>
      <c r="K116" s="228">
        <f t="shared" si="100"/>
        <v>1.5</v>
      </c>
      <c r="L116" s="229">
        <f t="shared" si="101"/>
        <v>123.80952380952381</v>
      </c>
      <c r="M116" s="401">
        <f t="shared" si="117"/>
        <v>0</v>
      </c>
      <c r="N116" s="401">
        <f t="shared" si="117"/>
        <v>12</v>
      </c>
      <c r="O116" s="231">
        <f t="shared" si="128"/>
        <v>7.8</v>
      </c>
      <c r="P116" s="231">
        <f t="shared" si="92"/>
        <v>7.8</v>
      </c>
      <c r="Q116" s="231">
        <f t="shared" si="82"/>
        <v>0</v>
      </c>
      <c r="R116" s="231">
        <f t="shared" si="94"/>
        <v>-4.2</v>
      </c>
      <c r="S116" s="231">
        <f t="shared" si="95"/>
        <v>65</v>
      </c>
      <c r="T116" s="873">
        <f t="shared" si="121"/>
        <v>6.3</v>
      </c>
      <c r="U116" s="232">
        <f t="shared" si="122"/>
        <v>1.5</v>
      </c>
      <c r="V116" s="733">
        <f t="shared" si="123"/>
        <v>123.80952380952381</v>
      </c>
      <c r="W116" s="927"/>
      <c r="X116" s="717">
        <v>12</v>
      </c>
      <c r="Y116" s="940">
        <v>7.8</v>
      </c>
      <c r="Z116" s="401">
        <f t="shared" si="83"/>
        <v>7.8</v>
      </c>
      <c r="AA116" s="231"/>
      <c r="AB116" s="231">
        <f t="shared" si="99"/>
        <v>-4.2</v>
      </c>
      <c r="AC116" s="231">
        <f t="shared" si="98"/>
        <v>65</v>
      </c>
      <c r="AD116" s="941">
        <v>6.3</v>
      </c>
      <c r="AE116" s="231">
        <f t="shared" si="124"/>
        <v>1.5</v>
      </c>
      <c r="AF116" s="233">
        <f t="shared" si="126"/>
        <v>123.80952380952381</v>
      </c>
      <c r="AG116" s="549"/>
      <c r="AH116" s="231"/>
      <c r="AI116" s="231"/>
      <c r="AJ116" s="231">
        <f t="shared" si="114"/>
        <v>0</v>
      </c>
      <c r="AK116" s="231" t="str">
        <f t="shared" si="115"/>
        <v xml:space="preserve"> </v>
      </c>
      <c r="AL116" s="832"/>
      <c r="AM116" s="231">
        <f t="shared" si="119"/>
        <v>0</v>
      </c>
      <c r="AN116" s="206" t="str">
        <f t="shared" si="105"/>
        <v xml:space="preserve"> </v>
      </c>
      <c r="AO116" s="230"/>
      <c r="AP116" s="401"/>
      <c r="AQ116" s="231"/>
      <c r="AR116" s="231">
        <f t="shared" si="125"/>
        <v>0</v>
      </c>
      <c r="AS116" s="228" t="str">
        <f t="shared" si="106"/>
        <v xml:space="preserve"> </v>
      </c>
      <c r="AT116" s="349"/>
      <c r="AU116" s="231">
        <f t="shared" si="120"/>
        <v>0</v>
      </c>
      <c r="AV116" s="520" t="str">
        <f t="shared" si="104"/>
        <v xml:space="preserve"> </v>
      </c>
      <c r="AW116" s="573"/>
      <c r="AX116" s="401"/>
      <c r="AY116" s="231"/>
      <c r="AZ116" s="136">
        <f t="shared" si="116"/>
        <v>0</v>
      </c>
      <c r="BA116" s="231"/>
      <c r="BB116" s="228"/>
      <c r="BC116" s="231"/>
      <c r="BD116" s="349"/>
      <c r="BE116" s="60">
        <f t="shared" si="127"/>
        <v>0</v>
      </c>
      <c r="BF116" s="173" t="str">
        <f t="shared" si="132"/>
        <v xml:space="preserve"> </v>
      </c>
      <c r="BG116" s="2"/>
      <c r="BH116" s="867">
        <f t="shared" si="80"/>
        <v>0</v>
      </c>
      <c r="BI116" s="867">
        <f t="shared" si="81"/>
        <v>0</v>
      </c>
      <c r="BJ116" s="855"/>
      <c r="BK116" s="855"/>
      <c r="BL116" s="855"/>
      <c r="BM116" s="855"/>
    </row>
    <row r="117" spans="1:65" s="7" customFormat="1" ht="32.25" customHeight="1" x14ac:dyDescent="0.3">
      <c r="A117" s="656" t="s">
        <v>70</v>
      </c>
      <c r="B117" s="657" t="s">
        <v>69</v>
      </c>
      <c r="C117" s="483">
        <f>M117+AW117-C118</f>
        <v>1848</v>
      </c>
      <c r="D117" s="483">
        <f>N117+AX117-D118</f>
        <v>2197.8000000000002</v>
      </c>
      <c r="E117" s="61">
        <f>O117+AY117-E118</f>
        <v>1780.4</v>
      </c>
      <c r="F117" s="61">
        <f>P117+AZ117-F118+AZ118</f>
        <v>1742.8999999999999</v>
      </c>
      <c r="G117" s="61">
        <f t="shared" si="133"/>
        <v>40.299999999999997</v>
      </c>
      <c r="H117" s="61">
        <f t="shared" si="78"/>
        <v>-417.40000000000009</v>
      </c>
      <c r="I117" s="61">
        <f t="shared" si="79"/>
        <v>81.008281008281003</v>
      </c>
      <c r="J117" s="884">
        <f>T117+BD117-J118</f>
        <v>1552.5</v>
      </c>
      <c r="K117" s="61">
        <f t="shared" si="100"/>
        <v>227.90000000000009</v>
      </c>
      <c r="L117" s="174">
        <f t="shared" si="101"/>
        <v>114.67954911433173</v>
      </c>
      <c r="M117" s="400">
        <f t="shared" si="117"/>
        <v>409.9</v>
      </c>
      <c r="N117" s="400">
        <f t="shared" si="117"/>
        <v>426</v>
      </c>
      <c r="O117" s="60">
        <f t="shared" si="128"/>
        <v>346.5</v>
      </c>
      <c r="P117" s="60">
        <f t="shared" si="92"/>
        <v>316.39999999999998</v>
      </c>
      <c r="Q117" s="60">
        <f t="shared" si="82"/>
        <v>30.1</v>
      </c>
      <c r="R117" s="60">
        <f t="shared" si="94"/>
        <v>-79.5</v>
      </c>
      <c r="S117" s="60">
        <f t="shared" si="95"/>
        <v>81.338028169014081</v>
      </c>
      <c r="T117" s="884">
        <f>AD117+AL117+AT117</f>
        <v>292.2</v>
      </c>
      <c r="U117" s="88">
        <f t="shared" si="122"/>
        <v>54.300000000000011</v>
      </c>
      <c r="V117" s="732">
        <f t="shared" si="123"/>
        <v>118.58316221765915</v>
      </c>
      <c r="W117" s="926">
        <v>409.9</v>
      </c>
      <c r="X117" s="561">
        <v>426</v>
      </c>
      <c r="Y117" s="393">
        <v>346.5</v>
      </c>
      <c r="Z117" s="400">
        <f t="shared" si="83"/>
        <v>316.39999999999998</v>
      </c>
      <c r="AA117" s="60">
        <v>30.1</v>
      </c>
      <c r="AB117" s="60">
        <f t="shared" si="99"/>
        <v>-79.5</v>
      </c>
      <c r="AC117" s="60">
        <f t="shared" si="98"/>
        <v>81.338028169014081</v>
      </c>
      <c r="AD117" s="962">
        <v>292.2</v>
      </c>
      <c r="AE117" s="60">
        <f t="shared" si="124"/>
        <v>54.300000000000011</v>
      </c>
      <c r="AF117" s="207">
        <f t="shared" si="126"/>
        <v>118.58316221765915</v>
      </c>
      <c r="AG117" s="548"/>
      <c r="AH117" s="60"/>
      <c r="AI117" s="60"/>
      <c r="AJ117" s="60">
        <f t="shared" si="114"/>
        <v>0</v>
      </c>
      <c r="AK117" s="60" t="str">
        <f t="shared" si="115"/>
        <v xml:space="preserve"> </v>
      </c>
      <c r="AL117" s="841"/>
      <c r="AM117" s="60">
        <f t="shared" si="119"/>
        <v>0</v>
      </c>
      <c r="AN117" s="206" t="str">
        <f t="shared" si="105"/>
        <v xml:space="preserve"> </v>
      </c>
      <c r="AO117" s="169"/>
      <c r="AP117" s="400"/>
      <c r="AQ117" s="60"/>
      <c r="AR117" s="60">
        <f t="shared" si="125"/>
        <v>0</v>
      </c>
      <c r="AS117" s="61" t="str">
        <f t="shared" si="106"/>
        <v xml:space="preserve"> </v>
      </c>
      <c r="AT117" s="792"/>
      <c r="AU117" s="60">
        <f t="shared" si="120"/>
        <v>0</v>
      </c>
      <c r="AV117" s="519" t="str">
        <f t="shared" si="104"/>
        <v xml:space="preserve"> </v>
      </c>
      <c r="AW117" s="572">
        <v>1440.2</v>
      </c>
      <c r="AX117" s="539">
        <v>2012.9</v>
      </c>
      <c r="AY117" s="136">
        <v>1663.9</v>
      </c>
      <c r="AZ117" s="136">
        <f t="shared" si="116"/>
        <v>1653.7</v>
      </c>
      <c r="BA117" s="136">
        <v>10.199999999999999</v>
      </c>
      <c r="BB117" s="139">
        <f t="shared" si="109"/>
        <v>-349</v>
      </c>
      <c r="BC117" s="136">
        <f t="shared" si="57"/>
        <v>82.661831188832039</v>
      </c>
      <c r="BD117" s="792">
        <v>1466.6</v>
      </c>
      <c r="BE117" s="60">
        <f t="shared" si="127"/>
        <v>197.30000000000018</v>
      </c>
      <c r="BF117" s="173">
        <f t="shared" si="132"/>
        <v>113.4528842220101</v>
      </c>
      <c r="BG117" s="2"/>
      <c r="BH117" s="867">
        <f t="shared" si="80"/>
        <v>6.6</v>
      </c>
      <c r="BI117" s="867">
        <f t="shared" si="81"/>
        <v>0</v>
      </c>
      <c r="BJ117" s="857"/>
      <c r="BK117" s="857"/>
      <c r="BL117" s="857"/>
      <c r="BM117" s="811">
        <v>6.6</v>
      </c>
    </row>
    <row r="118" spans="1:65" s="234" customFormat="1" ht="21.75" customHeight="1" x14ac:dyDescent="0.3">
      <c r="A118" s="658" t="s">
        <v>207</v>
      </c>
      <c r="B118" s="659" t="s">
        <v>204</v>
      </c>
      <c r="C118" s="484">
        <f t="shared" si="129"/>
        <v>2.1</v>
      </c>
      <c r="D118" s="484">
        <f t="shared" si="129"/>
        <v>241.1</v>
      </c>
      <c r="E118" s="228">
        <f t="shared" si="130"/>
        <v>230</v>
      </c>
      <c r="F118" s="228">
        <f t="shared" si="131"/>
        <v>230</v>
      </c>
      <c r="G118" s="228">
        <f t="shared" si="133"/>
        <v>0</v>
      </c>
      <c r="H118" s="228">
        <f t="shared" si="78"/>
        <v>-11.099999999999994</v>
      </c>
      <c r="I118" s="228">
        <f t="shared" si="79"/>
        <v>95.396101202820404</v>
      </c>
      <c r="J118" s="873">
        <f t="shared" si="107"/>
        <v>206.3</v>
      </c>
      <c r="K118" s="228">
        <f t="shared" si="100"/>
        <v>23.699999999999989</v>
      </c>
      <c r="L118" s="229">
        <f t="shared" si="101"/>
        <v>111.48812409112942</v>
      </c>
      <c r="M118" s="549">
        <f t="shared" si="117"/>
        <v>0</v>
      </c>
      <c r="N118" s="549">
        <f t="shared" si="117"/>
        <v>238</v>
      </c>
      <c r="O118" s="231">
        <f t="shared" si="128"/>
        <v>227.2</v>
      </c>
      <c r="P118" s="231">
        <f t="shared" si="92"/>
        <v>227.2</v>
      </c>
      <c r="Q118" s="231">
        <f t="shared" si="82"/>
        <v>0</v>
      </c>
      <c r="R118" s="231">
        <f t="shared" si="94"/>
        <v>-10.800000000000011</v>
      </c>
      <c r="S118" s="231">
        <f t="shared" si="95"/>
        <v>95.462184873949568</v>
      </c>
      <c r="T118" s="873">
        <f t="shared" si="121"/>
        <v>192.8</v>
      </c>
      <c r="U118" s="232">
        <f t="shared" si="122"/>
        <v>34.399999999999977</v>
      </c>
      <c r="V118" s="733">
        <f t="shared" si="123"/>
        <v>117.84232365145226</v>
      </c>
      <c r="W118" s="929"/>
      <c r="X118" s="718">
        <v>238</v>
      </c>
      <c r="Y118" s="941">
        <v>227.2</v>
      </c>
      <c r="Z118" s="456">
        <f t="shared" si="83"/>
        <v>227.2</v>
      </c>
      <c r="AA118" s="231"/>
      <c r="AB118" s="231">
        <f t="shared" si="99"/>
        <v>-10.800000000000011</v>
      </c>
      <c r="AC118" s="231">
        <f t="shared" si="98"/>
        <v>95.462184873949568</v>
      </c>
      <c r="AD118" s="941">
        <v>192.8</v>
      </c>
      <c r="AE118" s="231">
        <f t="shared" si="124"/>
        <v>34.399999999999977</v>
      </c>
      <c r="AF118" s="233">
        <f t="shared" si="126"/>
        <v>117.84232365145226</v>
      </c>
      <c r="AG118" s="549"/>
      <c r="AH118" s="231"/>
      <c r="AI118" s="231"/>
      <c r="AJ118" s="231">
        <f t="shared" si="114"/>
        <v>0</v>
      </c>
      <c r="AK118" s="231" t="str">
        <f t="shared" si="115"/>
        <v xml:space="preserve"> </v>
      </c>
      <c r="AL118" s="832"/>
      <c r="AM118" s="231">
        <f t="shared" si="119"/>
        <v>0</v>
      </c>
      <c r="AN118" s="206" t="str">
        <f t="shared" si="105"/>
        <v xml:space="preserve"> </v>
      </c>
      <c r="AO118" s="230"/>
      <c r="AP118" s="401"/>
      <c r="AQ118" s="231"/>
      <c r="AR118" s="231">
        <f t="shared" si="125"/>
        <v>0</v>
      </c>
      <c r="AS118" s="228" t="str">
        <f t="shared" si="106"/>
        <v xml:space="preserve"> </v>
      </c>
      <c r="AT118" s="349"/>
      <c r="AU118" s="231">
        <f t="shared" si="120"/>
        <v>0</v>
      </c>
      <c r="AV118" s="520" t="str">
        <f t="shared" si="104"/>
        <v xml:space="preserve"> </v>
      </c>
      <c r="AW118" s="573">
        <v>2.1</v>
      </c>
      <c r="AX118" s="891">
        <v>3.1</v>
      </c>
      <c r="AY118" s="231">
        <v>2.8</v>
      </c>
      <c r="AZ118" s="900">
        <f t="shared" si="116"/>
        <v>2.8</v>
      </c>
      <c r="BA118" s="231"/>
      <c r="BB118" s="228">
        <f t="shared" si="109"/>
        <v>-0.30000000000000027</v>
      </c>
      <c r="BC118" s="231">
        <f t="shared" si="57"/>
        <v>90.322580645161281</v>
      </c>
      <c r="BD118" s="349">
        <v>13.5</v>
      </c>
      <c r="BE118" s="60">
        <f t="shared" si="127"/>
        <v>-10.7</v>
      </c>
      <c r="BF118" s="173">
        <f t="shared" si="132"/>
        <v>20.74074074074074</v>
      </c>
      <c r="BG118" s="2"/>
      <c r="BH118" s="867">
        <f t="shared" si="80"/>
        <v>0</v>
      </c>
      <c r="BI118" s="867">
        <f t="shared" si="81"/>
        <v>0</v>
      </c>
      <c r="BJ118" s="855"/>
      <c r="BK118" s="855"/>
      <c r="BL118" s="855"/>
      <c r="BM118" s="855"/>
    </row>
    <row r="119" spans="1:65" s="7" customFormat="1" ht="23.25" customHeight="1" x14ac:dyDescent="0.3">
      <c r="A119" s="656" t="s">
        <v>71</v>
      </c>
      <c r="B119" s="657" t="s">
        <v>72</v>
      </c>
      <c r="C119" s="483">
        <f>M119+AW119-C120</f>
        <v>10042.5</v>
      </c>
      <c r="D119" s="483">
        <f>N119+AX119-D120</f>
        <v>11273.499999999998</v>
      </c>
      <c r="E119" s="61">
        <f>O119+AY119-E120</f>
        <v>9990.1999999999989</v>
      </c>
      <c r="F119" s="61">
        <f>P119+AZ119-F120</f>
        <v>9644.3000000000011</v>
      </c>
      <c r="G119" s="61">
        <f t="shared" si="133"/>
        <v>345.9</v>
      </c>
      <c r="H119" s="61">
        <f t="shared" si="78"/>
        <v>-1283.2999999999993</v>
      </c>
      <c r="I119" s="61">
        <f t="shared" si="79"/>
        <v>88.616667405863311</v>
      </c>
      <c r="J119" s="884">
        <f>T119+BD119-J120</f>
        <v>8634.9999999999982</v>
      </c>
      <c r="K119" s="61">
        <f t="shared" si="100"/>
        <v>1355.2000000000007</v>
      </c>
      <c r="L119" s="174">
        <f t="shared" si="101"/>
        <v>115.69426751592357</v>
      </c>
      <c r="M119" s="548">
        <f>W119+AG119+AO119-M121</f>
        <v>9915</v>
      </c>
      <c r="N119" s="548">
        <f>X119+AH119+AP119-N121</f>
        <v>11044.399999999998</v>
      </c>
      <c r="O119" s="60">
        <f>Y119+AI119+AQ119-O121</f>
        <v>9815.0999999999985</v>
      </c>
      <c r="P119" s="60">
        <f>Z119+AI119+AQ119-P121</f>
        <v>9469.4000000000015</v>
      </c>
      <c r="Q119" s="60">
        <f t="shared" si="82"/>
        <v>345.7</v>
      </c>
      <c r="R119" s="60">
        <f t="shared" si="94"/>
        <v>-1229.2999999999993</v>
      </c>
      <c r="S119" s="60">
        <f t="shared" si="95"/>
        <v>88.869472311759807</v>
      </c>
      <c r="T119" s="884">
        <f>AD119+AT119-T121</f>
        <v>8462.6999999999989</v>
      </c>
      <c r="U119" s="88">
        <f t="shared" si="122"/>
        <v>1352.3999999999996</v>
      </c>
      <c r="V119" s="732">
        <f t="shared" si="123"/>
        <v>115.98071537452586</v>
      </c>
      <c r="W119" s="926">
        <v>4537.3</v>
      </c>
      <c r="X119" s="561">
        <v>5660.7</v>
      </c>
      <c r="Y119" s="393">
        <v>4943.3</v>
      </c>
      <c r="Z119" s="400">
        <f t="shared" si="83"/>
        <v>4597.6000000000004</v>
      </c>
      <c r="AA119" s="60">
        <v>345.7</v>
      </c>
      <c r="AB119" s="60">
        <f t="shared" si="99"/>
        <v>-717.39999999999964</v>
      </c>
      <c r="AC119" s="60">
        <f t="shared" si="98"/>
        <v>87.326655713957649</v>
      </c>
      <c r="AD119" s="962">
        <v>3786.7</v>
      </c>
      <c r="AE119" s="60">
        <f t="shared" si="124"/>
        <v>1156.6000000000004</v>
      </c>
      <c r="AF119" s="207">
        <f t="shared" si="126"/>
        <v>130.54374521351048</v>
      </c>
      <c r="AG119" s="548"/>
      <c r="AH119" s="60"/>
      <c r="AI119" s="60"/>
      <c r="AJ119" s="60">
        <f t="shared" si="114"/>
        <v>0</v>
      </c>
      <c r="AK119" s="60" t="str">
        <f t="shared" si="115"/>
        <v xml:space="preserve"> </v>
      </c>
      <c r="AL119" s="841"/>
      <c r="AM119" s="60">
        <f t="shared" si="119"/>
        <v>0</v>
      </c>
      <c r="AN119" s="206" t="str">
        <f t="shared" si="105"/>
        <v xml:space="preserve"> </v>
      </c>
      <c r="AO119" s="169">
        <v>8383.4</v>
      </c>
      <c r="AP119" s="400">
        <v>8917.4</v>
      </c>
      <c r="AQ119" s="60">
        <v>8405.5</v>
      </c>
      <c r="AR119" s="60">
        <f t="shared" si="125"/>
        <v>-511.89999999999964</v>
      </c>
      <c r="AS119" s="61">
        <f t="shared" si="106"/>
        <v>94.259537533361751</v>
      </c>
      <c r="AT119" s="792">
        <v>7489.6</v>
      </c>
      <c r="AU119" s="60">
        <f t="shared" si="120"/>
        <v>915.89999999999964</v>
      </c>
      <c r="AV119" s="519">
        <f t="shared" si="104"/>
        <v>112.22895748771629</v>
      </c>
      <c r="AW119" s="572">
        <v>127.5</v>
      </c>
      <c r="AX119" s="539">
        <v>229.1</v>
      </c>
      <c r="AY119" s="136">
        <v>175.1</v>
      </c>
      <c r="AZ119" s="136">
        <f t="shared" si="116"/>
        <v>174.9</v>
      </c>
      <c r="BA119" s="136">
        <v>0.2</v>
      </c>
      <c r="BB119" s="139">
        <f t="shared" si="109"/>
        <v>-54</v>
      </c>
      <c r="BC119" s="136">
        <f t="shared" si="57"/>
        <v>76.429506765604543</v>
      </c>
      <c r="BD119" s="792">
        <v>172.3</v>
      </c>
      <c r="BE119" s="60">
        <f t="shared" si="127"/>
        <v>2.7999999999999829</v>
      </c>
      <c r="BF119" s="173">
        <f t="shared" si="132"/>
        <v>101.6250725478816</v>
      </c>
      <c r="BG119" s="2"/>
      <c r="BH119" s="867">
        <f t="shared" si="80"/>
        <v>354.29999999999995</v>
      </c>
      <c r="BI119" s="867">
        <f t="shared" si="81"/>
        <v>353.59999999999997</v>
      </c>
      <c r="BJ119" s="857">
        <v>72.2</v>
      </c>
      <c r="BK119" s="857"/>
      <c r="BL119" s="857">
        <v>281.39999999999998</v>
      </c>
      <c r="BM119" s="857">
        <v>0.7</v>
      </c>
    </row>
    <row r="120" spans="1:65" s="234" customFormat="1" ht="21.75" customHeight="1" x14ac:dyDescent="0.3">
      <c r="A120" s="658" t="s">
        <v>207</v>
      </c>
      <c r="B120" s="659" t="s">
        <v>204</v>
      </c>
      <c r="C120" s="603"/>
      <c r="D120" s="484">
        <f t="shared" si="129"/>
        <v>0</v>
      </c>
      <c r="E120" s="228">
        <f t="shared" si="130"/>
        <v>0</v>
      </c>
      <c r="F120" s="228">
        <f t="shared" si="131"/>
        <v>0</v>
      </c>
      <c r="G120" s="228">
        <f t="shared" si="133"/>
        <v>0</v>
      </c>
      <c r="H120" s="228">
        <f t="shared" si="78"/>
        <v>0</v>
      </c>
      <c r="I120" s="228" t="str">
        <f t="shared" si="79"/>
        <v xml:space="preserve"> </v>
      </c>
      <c r="J120" s="873">
        <f>T120+BD120</f>
        <v>0</v>
      </c>
      <c r="K120" s="228">
        <f t="shared" si="100"/>
        <v>0</v>
      </c>
      <c r="L120" s="229" t="str">
        <f t="shared" si="101"/>
        <v xml:space="preserve"> </v>
      </c>
      <c r="M120" s="549">
        <f t="shared" si="117"/>
        <v>0</v>
      </c>
      <c r="N120" s="549">
        <f t="shared" si="117"/>
        <v>0</v>
      </c>
      <c r="O120" s="231">
        <f t="shared" ref="O120:O125" si="134">Y120+AI120+AQ120</f>
        <v>0</v>
      </c>
      <c r="P120" s="231">
        <f t="shared" si="92"/>
        <v>0</v>
      </c>
      <c r="Q120" s="231">
        <f t="shared" si="82"/>
        <v>0</v>
      </c>
      <c r="R120" s="231">
        <f t="shared" si="94"/>
        <v>0</v>
      </c>
      <c r="S120" s="231" t="str">
        <f t="shared" si="95"/>
        <v xml:space="preserve"> </v>
      </c>
      <c r="T120" s="873">
        <f t="shared" si="121"/>
        <v>0</v>
      </c>
      <c r="U120" s="232">
        <f t="shared" si="122"/>
        <v>0</v>
      </c>
      <c r="V120" s="733" t="str">
        <f t="shared" si="123"/>
        <v xml:space="preserve"> </v>
      </c>
      <c r="W120" s="928"/>
      <c r="X120" s="562"/>
      <c r="Y120" s="394"/>
      <c r="Z120" s="401">
        <f t="shared" si="83"/>
        <v>0</v>
      </c>
      <c r="AA120" s="231"/>
      <c r="AB120" s="231">
        <f t="shared" si="99"/>
        <v>0</v>
      </c>
      <c r="AC120" s="231" t="str">
        <f t="shared" si="98"/>
        <v xml:space="preserve"> </v>
      </c>
      <c r="AD120" s="957"/>
      <c r="AE120" s="231">
        <f t="shared" si="124"/>
        <v>0</v>
      </c>
      <c r="AF120" s="233" t="str">
        <f t="shared" si="126"/>
        <v xml:space="preserve"> </v>
      </c>
      <c r="AG120" s="549"/>
      <c r="AH120" s="231"/>
      <c r="AI120" s="231"/>
      <c r="AJ120" s="231">
        <f t="shared" si="114"/>
        <v>0</v>
      </c>
      <c r="AK120" s="231" t="str">
        <f t="shared" si="115"/>
        <v xml:space="preserve"> </v>
      </c>
      <c r="AL120" s="832"/>
      <c r="AM120" s="231">
        <f t="shared" si="119"/>
        <v>0</v>
      </c>
      <c r="AN120" s="206" t="str">
        <f t="shared" si="105"/>
        <v xml:space="preserve"> </v>
      </c>
      <c r="AO120" s="230"/>
      <c r="AP120" s="401"/>
      <c r="AQ120" s="231"/>
      <c r="AR120" s="231">
        <f t="shared" si="125"/>
        <v>0</v>
      </c>
      <c r="AS120" s="228" t="str">
        <f t="shared" si="106"/>
        <v xml:space="preserve"> </v>
      </c>
      <c r="AT120" s="349"/>
      <c r="AU120" s="231">
        <f t="shared" si="120"/>
        <v>0</v>
      </c>
      <c r="AV120" s="520" t="str">
        <f t="shared" si="104"/>
        <v xml:space="preserve"> </v>
      </c>
      <c r="AW120" s="573"/>
      <c r="AX120" s="401"/>
      <c r="AY120" s="231"/>
      <c r="AZ120" s="136">
        <f t="shared" si="116"/>
        <v>0</v>
      </c>
      <c r="BA120" s="231"/>
      <c r="BB120" s="228"/>
      <c r="BC120" s="231"/>
      <c r="BD120" s="349"/>
      <c r="BE120" s="60">
        <f t="shared" si="127"/>
        <v>0</v>
      </c>
      <c r="BF120" s="173" t="str">
        <f t="shared" si="132"/>
        <v xml:space="preserve"> </v>
      </c>
      <c r="BG120" s="2"/>
      <c r="BH120" s="867">
        <f t="shared" si="80"/>
        <v>0</v>
      </c>
      <c r="BI120" s="867">
        <f t="shared" si="81"/>
        <v>0</v>
      </c>
      <c r="BJ120" s="855"/>
      <c r="BK120" s="855"/>
      <c r="BL120" s="855"/>
      <c r="BM120" s="855"/>
    </row>
    <row r="121" spans="1:65" s="234" customFormat="1" ht="21.75" customHeight="1" x14ac:dyDescent="0.3">
      <c r="A121" s="658" t="s">
        <v>206</v>
      </c>
      <c r="B121" s="659" t="s">
        <v>205</v>
      </c>
      <c r="C121" s="484">
        <f t="shared" si="129"/>
        <v>3005.7</v>
      </c>
      <c r="D121" s="484">
        <f t="shared" si="129"/>
        <v>3533.7</v>
      </c>
      <c r="E121" s="228">
        <f t="shared" si="130"/>
        <v>3533.7</v>
      </c>
      <c r="F121" s="228">
        <f t="shared" si="131"/>
        <v>3533.7</v>
      </c>
      <c r="G121" s="228">
        <f t="shared" si="133"/>
        <v>0</v>
      </c>
      <c r="H121" s="228">
        <f t="shared" si="78"/>
        <v>0</v>
      </c>
      <c r="I121" s="228">
        <f t="shared" si="79"/>
        <v>100</v>
      </c>
      <c r="J121" s="873">
        <f t="shared" si="107"/>
        <v>2813.6</v>
      </c>
      <c r="K121" s="228">
        <f t="shared" si="100"/>
        <v>720.09999999999991</v>
      </c>
      <c r="L121" s="229">
        <f t="shared" si="101"/>
        <v>125.59354563548479</v>
      </c>
      <c r="M121" s="549">
        <f>W121+AG121+AO121</f>
        <v>3005.7</v>
      </c>
      <c r="N121" s="549">
        <f>X121+AH121+AP121</f>
        <v>3533.7</v>
      </c>
      <c r="O121" s="231">
        <f t="shared" si="134"/>
        <v>3533.7</v>
      </c>
      <c r="P121" s="231">
        <f t="shared" si="92"/>
        <v>3533.7</v>
      </c>
      <c r="Q121" s="231">
        <f t="shared" si="82"/>
        <v>0</v>
      </c>
      <c r="R121" s="231">
        <f t="shared" si="94"/>
        <v>0</v>
      </c>
      <c r="S121" s="231">
        <f t="shared" si="95"/>
        <v>100</v>
      </c>
      <c r="T121" s="873">
        <f>AD121+AL121+AT121</f>
        <v>2813.6</v>
      </c>
      <c r="U121" s="232">
        <f>O121-T121</f>
        <v>720.09999999999991</v>
      </c>
      <c r="V121" s="733">
        <f>IF(T121&lt;&gt;0,IF(O121/T121*100&lt;0,"&lt;0",IF(O121/T121*100&gt;200,"&gt;200",O121/T121*100))," ")</f>
        <v>125.59354563548479</v>
      </c>
      <c r="W121" s="927">
        <v>3005.7</v>
      </c>
      <c r="X121" s="717">
        <v>3533.7</v>
      </c>
      <c r="Y121" s="941">
        <v>3533.7</v>
      </c>
      <c r="Z121" s="401">
        <f t="shared" si="83"/>
        <v>3533.7</v>
      </c>
      <c r="AA121" s="231"/>
      <c r="AB121" s="231">
        <f t="shared" si="99"/>
        <v>0</v>
      </c>
      <c r="AC121" s="231">
        <f t="shared" si="98"/>
        <v>100</v>
      </c>
      <c r="AD121" s="941">
        <v>2813.6</v>
      </c>
      <c r="AE121" s="231">
        <f>Y121-AD121</f>
        <v>720.09999999999991</v>
      </c>
      <c r="AF121" s="233">
        <f>IF(AD121&lt;&gt;0,IF(Y121/AD121*100&lt;0,"&lt;0",IF(Y121/AD121*100&gt;200,"&gt;200",Y121/AD121*100))," ")</f>
        <v>125.59354563548479</v>
      </c>
      <c r="AG121" s="549"/>
      <c r="AH121" s="231"/>
      <c r="AI121" s="231"/>
      <c r="AJ121" s="231">
        <f>AI121-AH121</f>
        <v>0</v>
      </c>
      <c r="AK121" s="231" t="str">
        <f>IF(AH121&lt;&gt;0,IF(AI121/AH121*100&lt;0,"&lt;0",IF(AI121/AH121*100&gt;200,"&gt;200",AI121/AH121*100))," ")</f>
        <v xml:space="preserve"> </v>
      </c>
      <c r="AL121" s="832"/>
      <c r="AM121" s="231">
        <f>AI121-AL121</f>
        <v>0</v>
      </c>
      <c r="AN121" s="206" t="str">
        <f t="shared" si="105"/>
        <v xml:space="preserve"> </v>
      </c>
      <c r="AO121" s="230"/>
      <c r="AP121" s="401"/>
      <c r="AQ121" s="231"/>
      <c r="AR121" s="231">
        <f>AQ121-AP121</f>
        <v>0</v>
      </c>
      <c r="AS121" s="228" t="str">
        <f>IF(AP121&lt;&gt;0,IF(AQ121/AP121*100&lt;0,"&lt;0",IF(AQ121/AP121*100&gt;200,"&gt;200",AQ121/AP121*100))," ")</f>
        <v xml:space="preserve"> </v>
      </c>
      <c r="AT121" s="349"/>
      <c r="AU121" s="231">
        <f>AQ121-AT121</f>
        <v>0</v>
      </c>
      <c r="AV121" s="520" t="str">
        <f>IF(AT121&lt;&gt;0,IF(AQ121/AT121*100&lt;0,"&lt;0",IF(AQ121/AT121*100&gt;200,"&gt;200",AQ121/AT121*100))," ")</f>
        <v xml:space="preserve"> </v>
      </c>
      <c r="AW121" s="573"/>
      <c r="AX121" s="401"/>
      <c r="AY121" s="231"/>
      <c r="AZ121" s="136">
        <f t="shared" si="116"/>
        <v>0</v>
      </c>
      <c r="BA121" s="231"/>
      <c r="BB121" s="228"/>
      <c r="BC121" s="231"/>
      <c r="BD121" s="349"/>
      <c r="BE121" s="60">
        <f t="shared" si="127"/>
        <v>0</v>
      </c>
      <c r="BF121" s="173" t="str">
        <f t="shared" si="132"/>
        <v xml:space="preserve"> </v>
      </c>
      <c r="BG121" s="2"/>
      <c r="BH121" s="867">
        <f t="shared" si="80"/>
        <v>50</v>
      </c>
      <c r="BI121" s="867">
        <f t="shared" si="81"/>
        <v>50</v>
      </c>
      <c r="BJ121" s="857">
        <v>50</v>
      </c>
      <c r="BK121" s="857"/>
      <c r="BL121" s="857"/>
      <c r="BM121" s="857"/>
    </row>
    <row r="122" spans="1:65" s="7" customFormat="1" ht="21" customHeight="1" x14ac:dyDescent="0.3">
      <c r="A122" s="656" t="s">
        <v>74</v>
      </c>
      <c r="B122" s="657" t="s">
        <v>73</v>
      </c>
      <c r="C122" s="483">
        <f>M122+AW122-C123</f>
        <v>1929.7</v>
      </c>
      <c r="D122" s="483">
        <f>N122+AX122-D123</f>
        <v>2001.8000000000002</v>
      </c>
      <c r="E122" s="61">
        <f>O122+AY122-E123</f>
        <v>1733.2</v>
      </c>
      <c r="F122" s="61">
        <f>P122+AZ122-F123+AZ123</f>
        <v>1730.7</v>
      </c>
      <c r="G122" s="61">
        <f t="shared" si="133"/>
        <v>2.5</v>
      </c>
      <c r="H122" s="61">
        <f t="shared" si="78"/>
        <v>-268.60000000000014</v>
      </c>
      <c r="I122" s="61">
        <f t="shared" si="79"/>
        <v>86.582076131481656</v>
      </c>
      <c r="J122" s="884">
        <f>T122+BD122-J123</f>
        <v>1839.6</v>
      </c>
      <c r="K122" s="61">
        <f t="shared" si="100"/>
        <v>-106.39999999999986</v>
      </c>
      <c r="L122" s="174">
        <f t="shared" si="101"/>
        <v>94.216133942161349</v>
      </c>
      <c r="M122" s="548">
        <f t="shared" si="117"/>
        <v>890.1</v>
      </c>
      <c r="N122" s="548">
        <f t="shared" si="117"/>
        <v>868.2</v>
      </c>
      <c r="O122" s="60">
        <f t="shared" si="134"/>
        <v>825.7</v>
      </c>
      <c r="P122" s="60">
        <f t="shared" si="92"/>
        <v>824.90000000000009</v>
      </c>
      <c r="Q122" s="60">
        <f t="shared" si="82"/>
        <v>0.8</v>
      </c>
      <c r="R122" s="60">
        <f t="shared" si="94"/>
        <v>-42.5</v>
      </c>
      <c r="S122" s="60">
        <f t="shared" si="95"/>
        <v>95.104814558857413</v>
      </c>
      <c r="T122" s="884">
        <f>AD122</f>
        <v>809.5</v>
      </c>
      <c r="U122" s="88">
        <f t="shared" si="122"/>
        <v>16.200000000000045</v>
      </c>
      <c r="V122" s="732">
        <f t="shared" si="123"/>
        <v>102.00123533045091</v>
      </c>
      <c r="W122" s="926">
        <v>890.1</v>
      </c>
      <c r="X122" s="561">
        <v>868.2</v>
      </c>
      <c r="Y122" s="393">
        <v>825.7</v>
      </c>
      <c r="Z122" s="400">
        <f t="shared" si="83"/>
        <v>824.90000000000009</v>
      </c>
      <c r="AA122" s="60">
        <v>0.8</v>
      </c>
      <c r="AB122" s="60">
        <f t="shared" si="99"/>
        <v>-42.5</v>
      </c>
      <c r="AC122" s="60">
        <f t="shared" si="98"/>
        <v>95.104814558857413</v>
      </c>
      <c r="AD122" s="962">
        <v>809.5</v>
      </c>
      <c r="AE122" s="60">
        <f t="shared" si="124"/>
        <v>16.200000000000045</v>
      </c>
      <c r="AF122" s="207">
        <f t="shared" si="126"/>
        <v>102.00123533045091</v>
      </c>
      <c r="AG122" s="548"/>
      <c r="AH122" s="60"/>
      <c r="AI122" s="60"/>
      <c r="AJ122" s="60">
        <f t="shared" si="114"/>
        <v>0</v>
      </c>
      <c r="AK122" s="60" t="str">
        <f t="shared" si="115"/>
        <v xml:space="preserve"> </v>
      </c>
      <c r="AL122" s="841"/>
      <c r="AM122" s="60">
        <f t="shared" si="119"/>
        <v>0</v>
      </c>
      <c r="AN122" s="206" t="str">
        <f t="shared" si="105"/>
        <v xml:space="preserve"> </v>
      </c>
      <c r="AO122" s="169"/>
      <c r="AP122" s="400"/>
      <c r="AQ122" s="60"/>
      <c r="AR122" s="60">
        <f t="shared" si="125"/>
        <v>0</v>
      </c>
      <c r="AS122" s="61" t="str">
        <f t="shared" si="106"/>
        <v xml:space="preserve"> </v>
      </c>
      <c r="AT122" s="792"/>
      <c r="AU122" s="60">
        <f t="shared" si="120"/>
        <v>0</v>
      </c>
      <c r="AV122" s="519" t="str">
        <f t="shared" si="104"/>
        <v xml:space="preserve"> </v>
      </c>
      <c r="AW122" s="572">
        <v>1254.8</v>
      </c>
      <c r="AX122" s="539">
        <v>1355.6</v>
      </c>
      <c r="AY122" s="136">
        <v>1123.5999999999999</v>
      </c>
      <c r="AZ122" s="136">
        <f t="shared" si="116"/>
        <v>1121.8999999999999</v>
      </c>
      <c r="BA122" s="136">
        <v>1.7</v>
      </c>
      <c r="BB122" s="139">
        <f t="shared" si="109"/>
        <v>-232</v>
      </c>
      <c r="BC122" s="136">
        <f t="shared" si="57"/>
        <v>82.88580702272057</v>
      </c>
      <c r="BD122" s="792">
        <v>1235</v>
      </c>
      <c r="BE122" s="60">
        <f t="shared" si="127"/>
        <v>-111.40000000000009</v>
      </c>
      <c r="BF122" s="173">
        <f t="shared" si="132"/>
        <v>90.979757085020239</v>
      </c>
      <c r="BG122" s="2"/>
      <c r="BH122" s="867">
        <f t="shared" si="80"/>
        <v>53.199999999999996</v>
      </c>
      <c r="BI122" s="867">
        <f t="shared" si="81"/>
        <v>32.299999999999997</v>
      </c>
      <c r="BJ122" s="809">
        <v>32.299999999999997</v>
      </c>
      <c r="BK122" s="855"/>
      <c r="BL122" s="855"/>
      <c r="BM122" s="855">
        <v>20.9</v>
      </c>
    </row>
    <row r="123" spans="1:65" s="234" customFormat="1" ht="21.75" customHeight="1" x14ac:dyDescent="0.3">
      <c r="A123" s="658" t="s">
        <v>207</v>
      </c>
      <c r="B123" s="659" t="s">
        <v>204</v>
      </c>
      <c r="C123" s="484">
        <f t="shared" si="129"/>
        <v>215.2</v>
      </c>
      <c r="D123" s="484">
        <f t="shared" si="129"/>
        <v>222</v>
      </c>
      <c r="E123" s="228">
        <f t="shared" si="130"/>
        <v>216.1</v>
      </c>
      <c r="F123" s="228">
        <f t="shared" si="131"/>
        <v>216.1</v>
      </c>
      <c r="G123" s="228">
        <f t="shared" si="133"/>
        <v>0</v>
      </c>
      <c r="H123" s="228">
        <f t="shared" si="78"/>
        <v>-5.9000000000000057</v>
      </c>
      <c r="I123" s="228">
        <f t="shared" si="79"/>
        <v>97.342342342342334</v>
      </c>
      <c r="J123" s="873">
        <f t="shared" si="107"/>
        <v>204.9</v>
      </c>
      <c r="K123" s="228">
        <f t="shared" si="100"/>
        <v>11.199999999999989</v>
      </c>
      <c r="L123" s="229">
        <f t="shared" si="101"/>
        <v>105.46608101512933</v>
      </c>
      <c r="M123" s="549">
        <f t="shared" si="117"/>
        <v>215.2</v>
      </c>
      <c r="N123" s="549">
        <f t="shared" si="117"/>
        <v>222</v>
      </c>
      <c r="O123" s="231">
        <f t="shared" si="134"/>
        <v>216.1</v>
      </c>
      <c r="P123" s="231">
        <f t="shared" si="92"/>
        <v>216.1</v>
      </c>
      <c r="Q123" s="231">
        <f t="shared" si="82"/>
        <v>0</v>
      </c>
      <c r="R123" s="231">
        <f t="shared" si="94"/>
        <v>-5.9000000000000057</v>
      </c>
      <c r="S123" s="231">
        <f t="shared" si="95"/>
        <v>97.342342342342334</v>
      </c>
      <c r="T123" s="873">
        <f t="shared" si="121"/>
        <v>204.5</v>
      </c>
      <c r="U123" s="232">
        <f t="shared" si="122"/>
        <v>11.599999999999994</v>
      </c>
      <c r="V123" s="733">
        <f t="shared" si="123"/>
        <v>105.67237163814181</v>
      </c>
      <c r="W123" s="927">
        <v>215.2</v>
      </c>
      <c r="X123" s="717">
        <v>222</v>
      </c>
      <c r="Y123" s="940">
        <v>216.1</v>
      </c>
      <c r="Z123" s="401">
        <f t="shared" si="83"/>
        <v>216.1</v>
      </c>
      <c r="AA123" s="231"/>
      <c r="AB123" s="231">
        <f t="shared" si="99"/>
        <v>-5.9000000000000057</v>
      </c>
      <c r="AC123" s="231">
        <f t="shared" si="98"/>
        <v>97.342342342342334</v>
      </c>
      <c r="AD123" s="941">
        <v>204.5</v>
      </c>
      <c r="AE123" s="231">
        <f t="shared" si="124"/>
        <v>11.599999999999994</v>
      </c>
      <c r="AF123" s="233">
        <f t="shared" si="126"/>
        <v>105.67237163814181</v>
      </c>
      <c r="AG123" s="549"/>
      <c r="AH123" s="231"/>
      <c r="AI123" s="231"/>
      <c r="AJ123" s="231">
        <f t="shared" si="114"/>
        <v>0</v>
      </c>
      <c r="AK123" s="231" t="str">
        <f t="shared" si="115"/>
        <v xml:space="preserve"> </v>
      </c>
      <c r="AL123" s="832"/>
      <c r="AM123" s="231">
        <f t="shared" si="119"/>
        <v>0</v>
      </c>
      <c r="AN123" s="206" t="str">
        <f t="shared" si="105"/>
        <v xml:space="preserve"> </v>
      </c>
      <c r="AO123" s="230"/>
      <c r="AP123" s="401"/>
      <c r="AQ123" s="231"/>
      <c r="AR123" s="231">
        <f t="shared" si="125"/>
        <v>0</v>
      </c>
      <c r="AS123" s="228" t="str">
        <f t="shared" si="106"/>
        <v xml:space="preserve"> </v>
      </c>
      <c r="AT123" s="349"/>
      <c r="AU123" s="231">
        <f t="shared" si="120"/>
        <v>0</v>
      </c>
      <c r="AV123" s="520" t="str">
        <f t="shared" si="104"/>
        <v xml:space="preserve"> </v>
      </c>
      <c r="AW123" s="573"/>
      <c r="AX123" s="401"/>
      <c r="AY123" s="231"/>
      <c r="AZ123" s="136">
        <f t="shared" si="116"/>
        <v>0</v>
      </c>
      <c r="BA123" s="231"/>
      <c r="BB123" s="228">
        <f t="shared" si="109"/>
        <v>0</v>
      </c>
      <c r="BC123" s="231" t="str">
        <f t="shared" si="57"/>
        <v xml:space="preserve"> </v>
      </c>
      <c r="BD123" s="349">
        <v>0.4</v>
      </c>
      <c r="BE123" s="60">
        <f t="shared" si="127"/>
        <v>-0.4</v>
      </c>
      <c r="BF123" s="173">
        <f t="shared" si="132"/>
        <v>0</v>
      </c>
      <c r="BG123" s="2"/>
      <c r="BH123" s="867">
        <f t="shared" si="80"/>
        <v>7.2</v>
      </c>
      <c r="BI123" s="867">
        <f t="shared" si="81"/>
        <v>7.2</v>
      </c>
      <c r="BJ123" s="857">
        <v>7.2</v>
      </c>
      <c r="BK123" s="857"/>
      <c r="BL123" s="857"/>
      <c r="BM123" s="857"/>
    </row>
    <row r="124" spans="1:65" s="7" customFormat="1" ht="23.25" customHeight="1" x14ac:dyDescent="0.3">
      <c r="A124" s="656" t="s">
        <v>76</v>
      </c>
      <c r="B124" s="657" t="s">
        <v>75</v>
      </c>
      <c r="C124" s="483">
        <f>M124+AW124-C125</f>
        <v>22599.5</v>
      </c>
      <c r="D124" s="483">
        <f>N124+AX124-D125</f>
        <v>13482.5</v>
      </c>
      <c r="E124" s="61">
        <f>O124+AY124-E125</f>
        <v>12583.1</v>
      </c>
      <c r="F124" s="61">
        <f>P124+AZ124-F125+AZ125</f>
        <v>12428.2</v>
      </c>
      <c r="G124" s="61">
        <f>Q124+BA124</f>
        <v>166.5</v>
      </c>
      <c r="H124" s="61">
        <f t="shared" si="78"/>
        <v>-899.39999999999964</v>
      </c>
      <c r="I124" s="61">
        <f t="shared" si="79"/>
        <v>93.3291303541628</v>
      </c>
      <c r="J124" s="884">
        <f>T124+BD124-J125</f>
        <v>12121.200000000003</v>
      </c>
      <c r="K124" s="61">
        <f t="shared" si="100"/>
        <v>461.89999999999782</v>
      </c>
      <c r="L124" s="174">
        <f t="shared" si="101"/>
        <v>103.81067881067881</v>
      </c>
      <c r="M124" s="548">
        <f t="shared" si="117"/>
        <v>12362.2</v>
      </c>
      <c r="N124" s="548">
        <f t="shared" si="117"/>
        <v>12365.3</v>
      </c>
      <c r="O124" s="60">
        <f t="shared" si="134"/>
        <v>11887</v>
      </c>
      <c r="P124" s="60">
        <f t="shared" si="92"/>
        <v>11732.6</v>
      </c>
      <c r="Q124" s="60">
        <f t="shared" si="82"/>
        <v>154.4</v>
      </c>
      <c r="R124" s="60">
        <f t="shared" si="94"/>
        <v>-478.29999999999927</v>
      </c>
      <c r="S124" s="60">
        <f t="shared" si="95"/>
        <v>96.13191754344821</v>
      </c>
      <c r="T124" s="884">
        <f>AD124</f>
        <v>11045.6</v>
      </c>
      <c r="U124" s="88">
        <f t="shared" si="122"/>
        <v>841.39999999999964</v>
      </c>
      <c r="V124" s="732">
        <f t="shared" si="123"/>
        <v>107.61751285579777</v>
      </c>
      <c r="W124" s="926">
        <v>12362.2</v>
      </c>
      <c r="X124" s="561">
        <v>12365.3</v>
      </c>
      <c r="Y124" s="393">
        <v>11887</v>
      </c>
      <c r="Z124" s="400">
        <f t="shared" si="83"/>
        <v>11732.6</v>
      </c>
      <c r="AA124" s="60">
        <v>154.4</v>
      </c>
      <c r="AB124" s="60">
        <f t="shared" si="99"/>
        <v>-478.29999999999927</v>
      </c>
      <c r="AC124" s="60">
        <f t="shared" si="98"/>
        <v>96.13191754344821</v>
      </c>
      <c r="AD124" s="962">
        <v>11045.6</v>
      </c>
      <c r="AE124" s="60">
        <f t="shared" si="124"/>
        <v>841.39999999999964</v>
      </c>
      <c r="AF124" s="207">
        <f t="shared" si="126"/>
        <v>107.61751285579777</v>
      </c>
      <c r="AG124" s="548"/>
      <c r="AH124" s="60"/>
      <c r="AI124" s="60"/>
      <c r="AJ124" s="60">
        <f t="shared" si="114"/>
        <v>0</v>
      </c>
      <c r="AK124" s="60" t="str">
        <f t="shared" si="115"/>
        <v xml:space="preserve"> </v>
      </c>
      <c r="AL124" s="841"/>
      <c r="AM124" s="60">
        <f t="shared" si="119"/>
        <v>0</v>
      </c>
      <c r="AN124" s="206" t="str">
        <f t="shared" si="105"/>
        <v xml:space="preserve"> </v>
      </c>
      <c r="AO124" s="169"/>
      <c r="AP124" s="400"/>
      <c r="AQ124" s="60"/>
      <c r="AR124" s="60">
        <f t="shared" si="125"/>
        <v>0</v>
      </c>
      <c r="AS124" s="61" t="str">
        <f t="shared" si="106"/>
        <v xml:space="preserve"> </v>
      </c>
      <c r="AT124" s="792"/>
      <c r="AU124" s="60">
        <f t="shared" si="120"/>
        <v>0</v>
      </c>
      <c r="AV124" s="519" t="str">
        <f t="shared" si="104"/>
        <v xml:space="preserve"> </v>
      </c>
      <c r="AW124" s="572">
        <v>10237.299999999999</v>
      </c>
      <c r="AX124" s="539">
        <v>10631.3</v>
      </c>
      <c r="AY124" s="136">
        <v>9918</v>
      </c>
      <c r="AZ124" s="136">
        <f t="shared" si="116"/>
        <v>9905.9</v>
      </c>
      <c r="BA124" s="136">
        <v>12.1</v>
      </c>
      <c r="BB124" s="137">
        <f t="shared" si="109"/>
        <v>-713.29999999999927</v>
      </c>
      <c r="BC124" s="136">
        <f t="shared" ref="BC124:BC191" si="135">IF(AX124&lt;&gt;0,IF(AY124/AX124*100&lt;0,"&lt;0",IF(AY124/AX124*100&gt;200,"&gt;200",AY124/AX124*100))," ")</f>
        <v>93.29056653466651</v>
      </c>
      <c r="BD124" s="792">
        <v>9558.7999999999993</v>
      </c>
      <c r="BE124" s="60">
        <f t="shared" si="127"/>
        <v>359.20000000000073</v>
      </c>
      <c r="BF124" s="173">
        <f t="shared" si="132"/>
        <v>103.75779386533874</v>
      </c>
      <c r="BG124" s="2"/>
      <c r="BH124" s="867">
        <f t="shared" si="80"/>
        <v>614.59999999999991</v>
      </c>
      <c r="BI124" s="867">
        <f t="shared" si="81"/>
        <v>345.09999999999997</v>
      </c>
      <c r="BJ124" s="855">
        <v>345.09999999999997</v>
      </c>
      <c r="BK124" s="855"/>
      <c r="BL124" s="855"/>
      <c r="BM124" s="855">
        <v>269.5</v>
      </c>
    </row>
    <row r="125" spans="1:65" s="234" customFormat="1" ht="21.75" customHeight="1" x14ac:dyDescent="0.3">
      <c r="A125" s="658" t="s">
        <v>207</v>
      </c>
      <c r="B125" s="659" t="s">
        <v>204</v>
      </c>
      <c r="C125" s="603"/>
      <c r="D125" s="484">
        <f t="shared" si="129"/>
        <v>9514.0999999999985</v>
      </c>
      <c r="E125" s="228">
        <f t="shared" si="130"/>
        <v>9221.9</v>
      </c>
      <c r="F125" s="228">
        <f t="shared" si="131"/>
        <v>9221.9</v>
      </c>
      <c r="G125" s="228">
        <f t="shared" si="133"/>
        <v>0</v>
      </c>
      <c r="H125" s="228">
        <f t="shared" si="78"/>
        <v>-292.19999999999891</v>
      </c>
      <c r="I125" s="228">
        <f t="shared" si="79"/>
        <v>96.928768879873033</v>
      </c>
      <c r="J125" s="873">
        <f t="shared" si="107"/>
        <v>8483.1999999999989</v>
      </c>
      <c r="K125" s="228">
        <f t="shared" si="100"/>
        <v>738.70000000000073</v>
      </c>
      <c r="L125" s="229">
        <f t="shared" si="101"/>
        <v>108.70779894379481</v>
      </c>
      <c r="M125" s="549">
        <f t="shared" si="117"/>
        <v>9399.4</v>
      </c>
      <c r="N125" s="549">
        <f t="shared" si="117"/>
        <v>9501.7999999999993</v>
      </c>
      <c r="O125" s="231">
        <f t="shared" si="134"/>
        <v>9210.2999999999993</v>
      </c>
      <c r="P125" s="231">
        <f t="shared" si="92"/>
        <v>9210.2999999999993</v>
      </c>
      <c r="Q125" s="792">
        <f t="shared" si="82"/>
        <v>0</v>
      </c>
      <c r="R125" s="231">
        <f t="shared" si="94"/>
        <v>-291.5</v>
      </c>
      <c r="S125" s="231">
        <f t="shared" si="95"/>
        <v>96.93216022227368</v>
      </c>
      <c r="T125" s="873">
        <f t="shared" si="121"/>
        <v>8477.9</v>
      </c>
      <c r="U125" s="232">
        <f t="shared" si="122"/>
        <v>732.39999999999964</v>
      </c>
      <c r="V125" s="733">
        <f t="shared" si="123"/>
        <v>108.63893181094375</v>
      </c>
      <c r="W125" s="927">
        <v>9399.4</v>
      </c>
      <c r="X125" s="717">
        <v>9501.7999999999993</v>
      </c>
      <c r="Y125" s="940">
        <v>9210.2999999999993</v>
      </c>
      <c r="Z125" s="401">
        <f t="shared" si="83"/>
        <v>9210.2999999999993</v>
      </c>
      <c r="AA125" s="231"/>
      <c r="AB125" s="231">
        <f t="shared" si="99"/>
        <v>-291.5</v>
      </c>
      <c r="AC125" s="231">
        <f t="shared" si="98"/>
        <v>96.93216022227368</v>
      </c>
      <c r="AD125" s="941">
        <v>8477.9</v>
      </c>
      <c r="AE125" s="231">
        <f t="shared" si="124"/>
        <v>732.39999999999964</v>
      </c>
      <c r="AF125" s="233">
        <f t="shared" si="126"/>
        <v>108.63893181094375</v>
      </c>
      <c r="AG125" s="549"/>
      <c r="AH125" s="231"/>
      <c r="AI125" s="231"/>
      <c r="AJ125" s="231">
        <f t="shared" si="114"/>
        <v>0</v>
      </c>
      <c r="AK125" s="231" t="str">
        <f t="shared" si="115"/>
        <v xml:space="preserve"> </v>
      </c>
      <c r="AL125" s="832"/>
      <c r="AM125" s="231">
        <f t="shared" si="119"/>
        <v>0</v>
      </c>
      <c r="AN125" s="206" t="str">
        <f t="shared" si="105"/>
        <v xml:space="preserve"> </v>
      </c>
      <c r="AO125" s="230"/>
      <c r="AP125" s="401"/>
      <c r="AQ125" s="231"/>
      <c r="AR125" s="231">
        <f t="shared" si="125"/>
        <v>0</v>
      </c>
      <c r="AS125" s="228" t="str">
        <f t="shared" si="106"/>
        <v xml:space="preserve"> </v>
      </c>
      <c r="AT125" s="349"/>
      <c r="AU125" s="231">
        <f t="shared" si="120"/>
        <v>0</v>
      </c>
      <c r="AV125" s="520" t="str">
        <f t="shared" si="104"/>
        <v xml:space="preserve"> </v>
      </c>
      <c r="AW125" s="573"/>
      <c r="AX125" s="891">
        <v>12.3</v>
      </c>
      <c r="AY125" s="231">
        <v>11.6</v>
      </c>
      <c r="AZ125" s="900">
        <f t="shared" si="116"/>
        <v>11.6</v>
      </c>
      <c r="BA125" s="231"/>
      <c r="BB125" s="228">
        <f t="shared" si="109"/>
        <v>-0.70000000000000107</v>
      </c>
      <c r="BC125" s="231">
        <f t="shared" si="135"/>
        <v>94.308943089430883</v>
      </c>
      <c r="BD125" s="349">
        <v>5.3</v>
      </c>
      <c r="BE125" s="60">
        <f t="shared" si="127"/>
        <v>6.3</v>
      </c>
      <c r="BF125" s="173" t="str">
        <f t="shared" si="132"/>
        <v>&gt;200</v>
      </c>
      <c r="BG125" s="2"/>
      <c r="BH125" s="867">
        <f t="shared" si="80"/>
        <v>298.5</v>
      </c>
      <c r="BI125" s="867">
        <f t="shared" si="81"/>
        <v>298.5</v>
      </c>
      <c r="BJ125" s="855">
        <v>298.5</v>
      </c>
      <c r="BK125" s="855"/>
      <c r="BL125" s="855"/>
      <c r="BM125" s="857"/>
    </row>
    <row r="126" spans="1:65" s="7" customFormat="1" ht="23.25" customHeight="1" x14ac:dyDescent="0.3">
      <c r="A126" s="656" t="s">
        <v>78</v>
      </c>
      <c r="B126" s="657" t="s">
        <v>77</v>
      </c>
      <c r="C126" s="483">
        <f>M126+AW126-C127</f>
        <v>25931.199999999997</v>
      </c>
      <c r="D126" s="483">
        <f>N126+AX126-D127</f>
        <v>26766.299999999996</v>
      </c>
      <c r="E126" s="61">
        <f>O126+AY126-E127</f>
        <v>26032.299999999996</v>
      </c>
      <c r="F126" s="61">
        <f>P126+AZ126-F127</f>
        <v>26030.6</v>
      </c>
      <c r="G126" s="61">
        <f t="shared" si="133"/>
        <v>1.7</v>
      </c>
      <c r="H126" s="61">
        <f t="shared" si="78"/>
        <v>-734</v>
      </c>
      <c r="I126" s="61">
        <f t="shared" si="79"/>
        <v>97.257745747451082</v>
      </c>
      <c r="J126" s="884">
        <f>T126+BD126-J127</f>
        <v>23338.5</v>
      </c>
      <c r="K126" s="61">
        <f t="shared" si="100"/>
        <v>2693.7999999999956</v>
      </c>
      <c r="L126" s="174">
        <f t="shared" si="101"/>
        <v>111.54230134755873</v>
      </c>
      <c r="M126" s="548">
        <f>W126+AG126+AO126-M128</f>
        <v>24507.599999999999</v>
      </c>
      <c r="N126" s="548">
        <f>X126+AH126+AP126-N128</f>
        <v>25615.599999999999</v>
      </c>
      <c r="O126" s="60">
        <f>Y126+AI126+AQ126-O128</f>
        <v>25033.599999999999</v>
      </c>
      <c r="P126" s="60">
        <f>Z126+AI126+AQ126-P128</f>
        <v>25031.9</v>
      </c>
      <c r="Q126" s="60">
        <f t="shared" si="82"/>
        <v>1.7</v>
      </c>
      <c r="R126" s="60">
        <f t="shared" si="94"/>
        <v>-582</v>
      </c>
      <c r="S126" s="60">
        <f t="shared" si="95"/>
        <v>97.7279470322772</v>
      </c>
      <c r="T126" s="884">
        <f>AD126+AL126+AT126-T128</f>
        <v>22408</v>
      </c>
      <c r="U126" s="88">
        <f t="shared" si="122"/>
        <v>2625.5999999999985</v>
      </c>
      <c r="V126" s="732">
        <f t="shared" si="123"/>
        <v>111.71724384148519</v>
      </c>
      <c r="W126" s="926">
        <v>9577.1</v>
      </c>
      <c r="X126" s="561">
        <v>11367.4</v>
      </c>
      <c r="Y126" s="393">
        <v>10558.6</v>
      </c>
      <c r="Z126" s="400">
        <f t="shared" si="83"/>
        <v>10556.9</v>
      </c>
      <c r="AA126" s="60">
        <v>1.7</v>
      </c>
      <c r="AB126" s="60">
        <f t="shared" si="99"/>
        <v>-808.79999999999927</v>
      </c>
      <c r="AC126" s="60">
        <f t="shared" si="98"/>
        <v>92.884916515650019</v>
      </c>
      <c r="AD126" s="962">
        <v>8762.7000000000007</v>
      </c>
      <c r="AE126" s="60">
        <f t="shared" si="124"/>
        <v>1795.8999999999996</v>
      </c>
      <c r="AF126" s="207">
        <f t="shared" si="126"/>
        <v>120.49482465450146</v>
      </c>
      <c r="AG126" s="548">
        <v>23491</v>
      </c>
      <c r="AH126" s="60">
        <v>24572.1</v>
      </c>
      <c r="AI126" s="60">
        <v>24244.400000000001</v>
      </c>
      <c r="AJ126" s="60">
        <f t="shared" si="114"/>
        <v>-327.69999999999709</v>
      </c>
      <c r="AK126" s="60">
        <f t="shared" si="115"/>
        <v>98.666373651417672</v>
      </c>
      <c r="AL126" s="841">
        <v>21602.3</v>
      </c>
      <c r="AM126" s="60">
        <f t="shared" si="119"/>
        <v>2642.1000000000022</v>
      </c>
      <c r="AN126" s="206">
        <f t="shared" si="105"/>
        <v>112.23064210755338</v>
      </c>
      <c r="AO126" s="169"/>
      <c r="AP126" s="400"/>
      <c r="AQ126" s="60"/>
      <c r="AR126" s="60">
        <f t="shared" si="125"/>
        <v>0</v>
      </c>
      <c r="AS126" s="61" t="str">
        <f t="shared" si="106"/>
        <v xml:space="preserve"> </v>
      </c>
      <c r="AT126" s="792"/>
      <c r="AU126" s="60">
        <f t="shared" si="120"/>
        <v>0</v>
      </c>
      <c r="AV126" s="519" t="str">
        <f t="shared" si="104"/>
        <v xml:space="preserve"> </v>
      </c>
      <c r="AW126" s="572">
        <v>1423.6</v>
      </c>
      <c r="AX126" s="539">
        <v>1541.6</v>
      </c>
      <c r="AY126" s="136">
        <v>1284.0999999999999</v>
      </c>
      <c r="AZ126" s="136">
        <f t="shared" si="116"/>
        <v>1284.0999999999999</v>
      </c>
      <c r="BA126" s="136"/>
      <c r="BB126" s="138">
        <f t="shared" si="109"/>
        <v>-257.5</v>
      </c>
      <c r="BC126" s="136">
        <f t="shared" si="135"/>
        <v>83.29657498702646</v>
      </c>
      <c r="BD126" s="792">
        <v>1197.4000000000001</v>
      </c>
      <c r="BE126" s="60">
        <f t="shared" si="127"/>
        <v>86.699999999999818</v>
      </c>
      <c r="BF126" s="173">
        <f t="shared" si="132"/>
        <v>107.24068815767495</v>
      </c>
      <c r="BG126" s="2"/>
      <c r="BH126" s="867">
        <f t="shared" si="80"/>
        <v>2277.5</v>
      </c>
      <c r="BI126" s="867">
        <f t="shared" si="81"/>
        <v>2250.3000000000002</v>
      </c>
      <c r="BJ126" s="857">
        <v>1065</v>
      </c>
      <c r="BK126" s="811">
        <v>1185.3</v>
      </c>
      <c r="BL126" s="857"/>
      <c r="BM126" s="855">
        <v>27.2</v>
      </c>
    </row>
    <row r="127" spans="1:65" s="234" customFormat="1" ht="21.75" customHeight="1" x14ac:dyDescent="0.3">
      <c r="A127" s="658" t="s">
        <v>207</v>
      </c>
      <c r="B127" s="659" t="s">
        <v>204</v>
      </c>
      <c r="C127" s="603"/>
      <c r="D127" s="485">
        <f t="shared" si="129"/>
        <v>390.9</v>
      </c>
      <c r="E127" s="228">
        <f t="shared" si="130"/>
        <v>285.39999999999998</v>
      </c>
      <c r="F127" s="228">
        <f t="shared" si="131"/>
        <v>285.39999999999998</v>
      </c>
      <c r="G127" s="228">
        <f t="shared" si="133"/>
        <v>0</v>
      </c>
      <c r="H127" s="228">
        <f t="shared" si="78"/>
        <v>-105.5</v>
      </c>
      <c r="I127" s="228">
        <f t="shared" si="79"/>
        <v>73.011000255819908</v>
      </c>
      <c r="J127" s="873">
        <f t="shared" si="107"/>
        <v>266.89999999999998</v>
      </c>
      <c r="K127" s="228">
        <f t="shared" si="100"/>
        <v>18.5</v>
      </c>
      <c r="L127" s="229">
        <f t="shared" si="101"/>
        <v>106.93143499437991</v>
      </c>
      <c r="M127" s="549">
        <f t="shared" si="117"/>
        <v>317.10000000000002</v>
      </c>
      <c r="N127" s="549">
        <f t="shared" si="117"/>
        <v>390.9</v>
      </c>
      <c r="O127" s="231">
        <f t="shared" ref="O127:O145" si="136">Y127+AI127+AQ127</f>
        <v>285.39999999999998</v>
      </c>
      <c r="P127" s="231">
        <f t="shared" si="92"/>
        <v>285.39999999999998</v>
      </c>
      <c r="Q127" s="231">
        <f t="shared" si="82"/>
        <v>0</v>
      </c>
      <c r="R127" s="231">
        <f t="shared" si="94"/>
        <v>-105.5</v>
      </c>
      <c r="S127" s="231">
        <f t="shared" si="95"/>
        <v>73.011000255819908</v>
      </c>
      <c r="T127" s="873">
        <f>AD127+AL127+AT127</f>
        <v>266.89999999999998</v>
      </c>
      <c r="U127" s="232">
        <f t="shared" si="122"/>
        <v>18.5</v>
      </c>
      <c r="V127" s="733">
        <f t="shared" si="123"/>
        <v>106.93143499437991</v>
      </c>
      <c r="W127" s="927">
        <v>317.10000000000002</v>
      </c>
      <c r="X127" s="717">
        <v>390.9</v>
      </c>
      <c r="Y127" s="940">
        <v>285.39999999999998</v>
      </c>
      <c r="Z127" s="401">
        <f t="shared" si="83"/>
        <v>285.39999999999998</v>
      </c>
      <c r="AA127" s="231"/>
      <c r="AB127" s="231">
        <f t="shared" si="99"/>
        <v>-105.5</v>
      </c>
      <c r="AC127" s="231">
        <f t="shared" si="98"/>
        <v>73.011000255819908</v>
      </c>
      <c r="AD127" s="941">
        <v>266.89999999999998</v>
      </c>
      <c r="AE127" s="231">
        <f t="shared" si="124"/>
        <v>18.5</v>
      </c>
      <c r="AF127" s="233">
        <f t="shared" si="126"/>
        <v>106.93143499437991</v>
      </c>
      <c r="AG127" s="549"/>
      <c r="AH127" s="231"/>
      <c r="AI127" s="231"/>
      <c r="AJ127" s="231">
        <f t="shared" si="114"/>
        <v>0</v>
      </c>
      <c r="AK127" s="231" t="str">
        <f t="shared" si="115"/>
        <v xml:space="preserve"> </v>
      </c>
      <c r="AL127" s="832"/>
      <c r="AM127" s="231">
        <f t="shared" si="119"/>
        <v>0</v>
      </c>
      <c r="AN127" s="206" t="str">
        <f t="shared" si="105"/>
        <v xml:space="preserve"> </v>
      </c>
      <c r="AO127" s="230"/>
      <c r="AP127" s="401"/>
      <c r="AQ127" s="231"/>
      <c r="AR127" s="231">
        <f t="shared" si="125"/>
        <v>0</v>
      </c>
      <c r="AS127" s="228" t="str">
        <f t="shared" si="106"/>
        <v xml:space="preserve"> </v>
      </c>
      <c r="AT127" s="349"/>
      <c r="AU127" s="231">
        <f t="shared" si="120"/>
        <v>0</v>
      </c>
      <c r="AV127" s="520" t="str">
        <f t="shared" si="104"/>
        <v xml:space="preserve"> </v>
      </c>
      <c r="AW127" s="573"/>
      <c r="AX127" s="401"/>
      <c r="AY127" s="231"/>
      <c r="AZ127" s="136">
        <f t="shared" si="116"/>
        <v>0</v>
      </c>
      <c r="BA127" s="231"/>
      <c r="BB127" s="228">
        <f t="shared" si="109"/>
        <v>0</v>
      </c>
      <c r="BC127" s="231" t="str">
        <f t="shared" si="135"/>
        <v xml:space="preserve"> </v>
      </c>
      <c r="BD127" s="349"/>
      <c r="BE127" s="60">
        <f t="shared" si="127"/>
        <v>0</v>
      </c>
      <c r="BF127" s="173" t="str">
        <f t="shared" si="132"/>
        <v xml:space="preserve"> </v>
      </c>
      <c r="BG127" s="2"/>
      <c r="BH127" s="867">
        <f t="shared" si="80"/>
        <v>14.7</v>
      </c>
      <c r="BI127" s="867">
        <f t="shared" si="81"/>
        <v>14.7</v>
      </c>
      <c r="BJ127" s="855">
        <v>14.7</v>
      </c>
      <c r="BK127" s="855"/>
      <c r="BL127" s="855"/>
      <c r="BM127" s="855"/>
    </row>
    <row r="128" spans="1:65" s="234" customFormat="1" ht="21.75" customHeight="1" x14ac:dyDescent="0.3">
      <c r="A128" s="658" t="s">
        <v>209</v>
      </c>
      <c r="B128" s="659" t="s">
        <v>208</v>
      </c>
      <c r="C128" s="603"/>
      <c r="D128" s="485">
        <f t="shared" si="129"/>
        <v>10323.9</v>
      </c>
      <c r="E128" s="228">
        <f t="shared" si="130"/>
        <v>9769.4</v>
      </c>
      <c r="F128" s="228">
        <f t="shared" si="131"/>
        <v>9769.4</v>
      </c>
      <c r="G128" s="228">
        <f t="shared" si="133"/>
        <v>0</v>
      </c>
      <c r="H128" s="228">
        <f t="shared" si="78"/>
        <v>-554.5</v>
      </c>
      <c r="I128" s="228">
        <f t="shared" si="79"/>
        <v>94.628967735061366</v>
      </c>
      <c r="J128" s="873">
        <f t="shared" si="107"/>
        <v>7957</v>
      </c>
      <c r="K128" s="228">
        <f t="shared" si="100"/>
        <v>1812.3999999999996</v>
      </c>
      <c r="L128" s="229">
        <f t="shared" si="101"/>
        <v>122.77742867915042</v>
      </c>
      <c r="M128" s="401">
        <f t="shared" si="117"/>
        <v>8560.5</v>
      </c>
      <c r="N128" s="401">
        <f t="shared" si="117"/>
        <v>10323.9</v>
      </c>
      <c r="O128" s="231">
        <f t="shared" si="136"/>
        <v>9769.4</v>
      </c>
      <c r="P128" s="231">
        <f t="shared" si="92"/>
        <v>9769.4</v>
      </c>
      <c r="Q128" s="231">
        <f t="shared" si="82"/>
        <v>0</v>
      </c>
      <c r="R128" s="231">
        <f t="shared" si="94"/>
        <v>-554.5</v>
      </c>
      <c r="S128" s="231">
        <f t="shared" si="95"/>
        <v>94.628967735061366</v>
      </c>
      <c r="T128" s="873">
        <f t="shared" si="121"/>
        <v>7957</v>
      </c>
      <c r="U128" s="232">
        <f t="shared" si="122"/>
        <v>1812.3999999999996</v>
      </c>
      <c r="V128" s="733">
        <f t="shared" si="123"/>
        <v>122.77742867915042</v>
      </c>
      <c r="W128" s="927">
        <v>8560.5</v>
      </c>
      <c r="X128" s="717">
        <v>10323.9</v>
      </c>
      <c r="Y128" s="940">
        <v>9769.4</v>
      </c>
      <c r="Z128" s="401">
        <f t="shared" si="83"/>
        <v>9769.4</v>
      </c>
      <c r="AA128" s="231"/>
      <c r="AB128" s="231">
        <f t="shared" si="99"/>
        <v>-554.5</v>
      </c>
      <c r="AC128" s="231">
        <f t="shared" si="98"/>
        <v>94.628967735061366</v>
      </c>
      <c r="AD128" s="941">
        <v>7957</v>
      </c>
      <c r="AE128" s="231">
        <f t="shared" si="124"/>
        <v>1812.3999999999996</v>
      </c>
      <c r="AF128" s="233">
        <f t="shared" si="126"/>
        <v>122.77742867915042</v>
      </c>
      <c r="AG128" s="549"/>
      <c r="AH128" s="231"/>
      <c r="AI128" s="231"/>
      <c r="AJ128" s="231">
        <f t="shared" si="114"/>
        <v>0</v>
      </c>
      <c r="AK128" s="231" t="str">
        <f t="shared" si="115"/>
        <v xml:space="preserve"> </v>
      </c>
      <c r="AL128" s="832"/>
      <c r="AM128" s="231">
        <f t="shared" si="119"/>
        <v>0</v>
      </c>
      <c r="AN128" s="206" t="str">
        <f t="shared" si="105"/>
        <v xml:space="preserve"> </v>
      </c>
      <c r="AO128" s="230"/>
      <c r="AP128" s="401"/>
      <c r="AQ128" s="231"/>
      <c r="AR128" s="231">
        <f t="shared" si="125"/>
        <v>0</v>
      </c>
      <c r="AS128" s="228" t="str">
        <f t="shared" si="106"/>
        <v xml:space="preserve"> </v>
      </c>
      <c r="AT128" s="349"/>
      <c r="AU128" s="231">
        <f t="shared" si="120"/>
        <v>0</v>
      </c>
      <c r="AV128" s="520" t="str">
        <f t="shared" si="104"/>
        <v xml:space="preserve"> </v>
      </c>
      <c r="AW128" s="573"/>
      <c r="AX128" s="401"/>
      <c r="AY128" s="231"/>
      <c r="AZ128" s="136">
        <f t="shared" si="116"/>
        <v>0</v>
      </c>
      <c r="BA128" s="231"/>
      <c r="BB128" s="228"/>
      <c r="BC128" s="231"/>
      <c r="BD128" s="349"/>
      <c r="BE128" s="60">
        <f t="shared" si="127"/>
        <v>0</v>
      </c>
      <c r="BF128" s="173" t="str">
        <f t="shared" si="132"/>
        <v xml:space="preserve"> </v>
      </c>
      <c r="BG128" s="2"/>
      <c r="BH128" s="867">
        <f t="shared" si="80"/>
        <v>965.4</v>
      </c>
      <c r="BI128" s="867">
        <f t="shared" si="81"/>
        <v>965.4</v>
      </c>
      <c r="BJ128" s="857">
        <v>965.4</v>
      </c>
      <c r="BK128" s="857"/>
      <c r="BL128" s="857"/>
      <c r="BM128" s="857"/>
    </row>
    <row r="129" spans="1:65" s="8" customFormat="1" ht="27" customHeight="1" x14ac:dyDescent="0.3">
      <c r="A129" s="607" t="s">
        <v>245</v>
      </c>
      <c r="B129" s="660" t="s">
        <v>228</v>
      </c>
      <c r="C129" s="348">
        <f t="shared" si="129"/>
        <v>-7680.7999999999956</v>
      </c>
      <c r="D129" s="348">
        <f t="shared" si="129"/>
        <v>-17523.000000000007</v>
      </c>
      <c r="E129" s="27">
        <f t="shared" si="130"/>
        <v>-10619.800000000007</v>
      </c>
      <c r="F129" s="27">
        <f t="shared" si="131"/>
        <v>-8697.6000000000058</v>
      </c>
      <c r="G129" s="27">
        <f t="shared" si="133"/>
        <v>-1922.2</v>
      </c>
      <c r="H129" s="27">
        <f t="shared" si="78"/>
        <v>6903.2000000000007</v>
      </c>
      <c r="I129" s="27">
        <f t="shared" si="79"/>
        <v>60.604919248987052</v>
      </c>
      <c r="J129" s="869">
        <f t="shared" si="107"/>
        <v>-3026.399999999996</v>
      </c>
      <c r="K129" s="27">
        <f t="shared" si="100"/>
        <v>-7593.4000000000106</v>
      </c>
      <c r="L129" s="162" t="str">
        <f t="shared" si="101"/>
        <v>&gt;200</v>
      </c>
      <c r="M129" s="411">
        <f t="shared" si="117"/>
        <v>-7415.2999999999956</v>
      </c>
      <c r="N129" s="411">
        <f t="shared" si="117"/>
        <v>-16416.000000000004</v>
      </c>
      <c r="O129" s="26">
        <f t="shared" si="136"/>
        <v>-10956.700000000008</v>
      </c>
      <c r="P129" s="26">
        <f t="shared" si="92"/>
        <v>-9050.1000000000076</v>
      </c>
      <c r="Q129" s="26">
        <f t="shared" si="82"/>
        <v>-1906.6000000000001</v>
      </c>
      <c r="R129" s="26">
        <f t="shared" si="94"/>
        <v>5459.2999999999956</v>
      </c>
      <c r="S129" s="26">
        <f t="shared" si="95"/>
        <v>66.744030214424981</v>
      </c>
      <c r="T129" s="869">
        <f t="shared" si="121"/>
        <v>-2813.2999999999938</v>
      </c>
      <c r="U129" s="75">
        <f t="shared" si="122"/>
        <v>-8143.4000000000142</v>
      </c>
      <c r="V129" s="724" t="str">
        <f t="shared" si="123"/>
        <v>&gt;200</v>
      </c>
      <c r="W129" s="905">
        <f>W9-W75</f>
        <v>-7415.2999999999956</v>
      </c>
      <c r="X129" s="493">
        <f>X9-X75</f>
        <v>-15999.400000000001</v>
      </c>
      <c r="Y129" s="379">
        <f>Y9-Y75</f>
        <v>-11134.900000000009</v>
      </c>
      <c r="Z129" s="411">
        <f t="shared" si="83"/>
        <v>-9228.3000000000084</v>
      </c>
      <c r="AA129" s="411">
        <f>AA9-AA75</f>
        <v>-1906.6000000000001</v>
      </c>
      <c r="AB129" s="411">
        <f t="shared" si="99"/>
        <v>4864.4999999999927</v>
      </c>
      <c r="AC129" s="26">
        <f t="shared" si="98"/>
        <v>69.595734840056551</v>
      </c>
      <c r="AD129" s="954">
        <f>AD9-AD75</f>
        <v>-3105.9999999999927</v>
      </c>
      <c r="AE129" s="26">
        <f t="shared" si="124"/>
        <v>-8028.900000000016</v>
      </c>
      <c r="AF129" s="148" t="str">
        <f t="shared" si="126"/>
        <v>&gt;200</v>
      </c>
      <c r="AG129" s="493">
        <f>AG9-AG75</f>
        <v>0</v>
      </c>
      <c r="AH129" s="26">
        <f>AH9-AH75</f>
        <v>0</v>
      </c>
      <c r="AI129" s="26">
        <f>AI9-AI75</f>
        <v>41.200000000000728</v>
      </c>
      <c r="AJ129" s="26">
        <f t="shared" si="114"/>
        <v>41.200000000000728</v>
      </c>
      <c r="AK129" s="26" t="str">
        <f t="shared" si="115"/>
        <v xml:space="preserve"> </v>
      </c>
      <c r="AL129" s="829">
        <f>AL9-AL75</f>
        <v>146</v>
      </c>
      <c r="AM129" s="26">
        <f t="shared" si="119"/>
        <v>-104.79999999999927</v>
      </c>
      <c r="AN129" s="206">
        <f t="shared" si="105"/>
        <v>28.219178082192283</v>
      </c>
      <c r="AO129" s="411">
        <f>AO9-AO75</f>
        <v>0</v>
      </c>
      <c r="AP129" s="411">
        <f>AP9-AP75</f>
        <v>-416.60000000000218</v>
      </c>
      <c r="AQ129" s="26">
        <f>AQ9-AQ75</f>
        <v>137</v>
      </c>
      <c r="AR129" s="26">
        <f t="shared" si="125"/>
        <v>553.60000000000218</v>
      </c>
      <c r="AS129" s="27" t="str">
        <f t="shared" si="106"/>
        <v>&lt;0</v>
      </c>
      <c r="AT129" s="784">
        <f>AT9-AT75</f>
        <v>146.69999999999891</v>
      </c>
      <c r="AU129" s="26">
        <f t="shared" si="120"/>
        <v>-9.6999999999989086</v>
      </c>
      <c r="AV129" s="495">
        <f t="shared" si="104"/>
        <v>93.38786639400206</v>
      </c>
      <c r="AW129" s="328">
        <f>AW9-AW75</f>
        <v>-265.5</v>
      </c>
      <c r="AX129" s="489">
        <f>AX9-AX75</f>
        <v>-1107.0000000000036</v>
      </c>
      <c r="AY129" s="329">
        <f>AY9-AY75</f>
        <v>336.90000000000146</v>
      </c>
      <c r="AZ129" s="329">
        <f t="shared" si="116"/>
        <v>352.50000000000148</v>
      </c>
      <c r="BA129" s="329">
        <f>BA9-BA75</f>
        <v>-15.600000000000009</v>
      </c>
      <c r="BB129" s="330">
        <f t="shared" si="109"/>
        <v>1443.9000000000051</v>
      </c>
      <c r="BC129" s="26">
        <f>IF(AX129&lt;&gt;0,IF(AX129&lt;0,-AY129/AX129*100+100,IF(AY129&lt;0,-AY129/AX129*100,IF(AY129/AX129*100&gt;200,"&gt;200",AY129/AX129*100)))," ")</f>
        <v>130.4336043360434</v>
      </c>
      <c r="BD129" s="796">
        <f>BD9-BD75</f>
        <v>-213.10000000000218</v>
      </c>
      <c r="BE129" s="63">
        <f t="shared" si="127"/>
        <v>550.00000000000364</v>
      </c>
      <c r="BF129" s="162">
        <f>IF(BD129&lt;&gt;0,IF(ABS(AY129)/ABS(BD129)*100&lt;0,"&lt;0",IF(ABS(AY129)/ABS(BD129)*100&gt;200,"&gt;200",AY129/BD129*100))," ")</f>
        <v>-158.09479117784983</v>
      </c>
      <c r="BG129" s="2"/>
      <c r="BH129" s="867">
        <f t="shared" si="80"/>
        <v>96.89999999999975</v>
      </c>
      <c r="BI129" s="867">
        <f t="shared" si="81"/>
        <v>-132.00000000000028</v>
      </c>
      <c r="BJ129" s="855">
        <v>-479.70000000000027</v>
      </c>
      <c r="BK129" s="855">
        <v>381</v>
      </c>
      <c r="BL129" s="855">
        <v>-33.300000000000011</v>
      </c>
      <c r="BM129" s="809">
        <v>228.90000000000003</v>
      </c>
    </row>
    <row r="130" spans="1:65" ht="30" customHeight="1" x14ac:dyDescent="0.3">
      <c r="A130" s="661" t="s">
        <v>203</v>
      </c>
      <c r="B130" s="662" t="s">
        <v>227</v>
      </c>
      <c r="C130" s="486">
        <f t="shared" si="129"/>
        <v>7680.7999999999956</v>
      </c>
      <c r="D130" s="486">
        <f t="shared" si="129"/>
        <v>17523.000000000007</v>
      </c>
      <c r="E130" s="65">
        <f t="shared" si="130"/>
        <v>10619.800000000007</v>
      </c>
      <c r="F130" s="65">
        <f t="shared" si="131"/>
        <v>8697.6000000000058</v>
      </c>
      <c r="G130" s="65">
        <f t="shared" si="133"/>
        <v>1922.2</v>
      </c>
      <c r="H130" s="65">
        <f t="shared" si="78"/>
        <v>-6903.2000000000007</v>
      </c>
      <c r="I130" s="65">
        <f t="shared" si="79"/>
        <v>60.604919248987052</v>
      </c>
      <c r="J130" s="885">
        <f t="shared" si="107"/>
        <v>3026.399999999996</v>
      </c>
      <c r="K130" s="65">
        <f t="shared" si="100"/>
        <v>7593.4000000000106</v>
      </c>
      <c r="L130" s="176" t="str">
        <f t="shared" si="101"/>
        <v>&gt;200</v>
      </c>
      <c r="M130" s="412">
        <f t="shared" si="117"/>
        <v>7415.2999999999956</v>
      </c>
      <c r="N130" s="412">
        <f t="shared" si="117"/>
        <v>16416.000000000004</v>
      </c>
      <c r="O130" s="313">
        <f t="shared" si="136"/>
        <v>10956.700000000008</v>
      </c>
      <c r="P130" s="313">
        <f t="shared" si="92"/>
        <v>9050.1000000000076</v>
      </c>
      <c r="Q130" s="313">
        <f t="shared" si="82"/>
        <v>1906.6000000000001</v>
      </c>
      <c r="R130" s="313">
        <f t="shared" si="94"/>
        <v>-5459.2999999999956</v>
      </c>
      <c r="S130" s="313">
        <f t="shared" si="95"/>
        <v>66.744030214424981</v>
      </c>
      <c r="T130" s="885">
        <f t="shared" si="121"/>
        <v>2813.2999999999938</v>
      </c>
      <c r="U130" s="89">
        <f t="shared" si="122"/>
        <v>8143.4000000000142</v>
      </c>
      <c r="V130" s="734" t="str">
        <f t="shared" si="123"/>
        <v>&gt;200</v>
      </c>
      <c r="W130" s="930">
        <f>-W129</f>
        <v>7415.2999999999956</v>
      </c>
      <c r="X130" s="550">
        <f>-X129</f>
        <v>15999.400000000001</v>
      </c>
      <c r="Y130" s="721">
        <f>-Y129</f>
        <v>11134.900000000009</v>
      </c>
      <c r="Z130" s="412">
        <f t="shared" si="83"/>
        <v>9228.3000000000084</v>
      </c>
      <c r="AA130" s="412">
        <f>-AA129</f>
        <v>1906.6000000000001</v>
      </c>
      <c r="AB130" s="412">
        <f t="shared" si="99"/>
        <v>-4864.4999999999927</v>
      </c>
      <c r="AC130" s="313">
        <f t="shared" si="98"/>
        <v>69.595734840056551</v>
      </c>
      <c r="AD130" s="970">
        <f>-AD129</f>
        <v>3105.9999999999927</v>
      </c>
      <c r="AE130" s="313">
        <f t="shared" si="124"/>
        <v>8028.900000000016</v>
      </c>
      <c r="AF130" s="316" t="str">
        <f t="shared" si="126"/>
        <v>&gt;200</v>
      </c>
      <c r="AG130" s="550">
        <f>-AG129</f>
        <v>0</v>
      </c>
      <c r="AH130" s="313">
        <f>-AH129</f>
        <v>0</v>
      </c>
      <c r="AI130" s="313">
        <f>-AI129</f>
        <v>-41.200000000000728</v>
      </c>
      <c r="AJ130" s="313">
        <f t="shared" si="114"/>
        <v>-41.200000000000728</v>
      </c>
      <c r="AK130" s="313" t="str">
        <f t="shared" si="115"/>
        <v xml:space="preserve"> </v>
      </c>
      <c r="AL130" s="847">
        <f>-AL129</f>
        <v>-146</v>
      </c>
      <c r="AM130" s="313">
        <f t="shared" si="119"/>
        <v>104.79999999999927</v>
      </c>
      <c r="AN130" s="206">
        <f t="shared" si="105"/>
        <v>28.219178082192283</v>
      </c>
      <c r="AO130" s="412">
        <f>-AO129</f>
        <v>0</v>
      </c>
      <c r="AP130" s="412">
        <f>-AP129</f>
        <v>416.60000000000218</v>
      </c>
      <c r="AQ130" s="313">
        <f>-AQ129</f>
        <v>-137</v>
      </c>
      <c r="AR130" s="313">
        <f t="shared" si="125"/>
        <v>-553.60000000000218</v>
      </c>
      <c r="AS130" s="65" t="str">
        <f t="shared" si="106"/>
        <v>&lt;0</v>
      </c>
      <c r="AT130" s="824">
        <f>-AT129</f>
        <v>-146.69999999999891</v>
      </c>
      <c r="AU130" s="313">
        <f t="shared" si="120"/>
        <v>9.6999999999989086</v>
      </c>
      <c r="AV130" s="521">
        <f t="shared" si="104"/>
        <v>93.38786639400206</v>
      </c>
      <c r="AW130" s="312">
        <f>-AW129</f>
        <v>265.5</v>
      </c>
      <c r="AX130" s="412">
        <f>-AX129</f>
        <v>1107.0000000000036</v>
      </c>
      <c r="AY130" s="313">
        <f>-AY129</f>
        <v>-336.90000000000146</v>
      </c>
      <c r="AZ130" s="313">
        <f t="shared" si="116"/>
        <v>-352.50000000000148</v>
      </c>
      <c r="BA130" s="313">
        <f>-BA129</f>
        <v>15.600000000000009</v>
      </c>
      <c r="BB130" s="314">
        <f t="shared" si="109"/>
        <v>-1443.9000000000051</v>
      </c>
      <c r="BC130" s="315">
        <f>IF(AX130&lt;&gt;0,IF(AX130&lt;0,-AY130/AX130*100+100,IF(AY130&lt;0,-AY130/AX130*100,IF(AY130/AX130*100&gt;200,"&gt;200",AY130/AX130*100)))," ")</f>
        <v>30.433604336043391</v>
      </c>
      <c r="BD130" s="797">
        <f>-BD129</f>
        <v>213.10000000000218</v>
      </c>
      <c r="BE130" s="64">
        <f t="shared" si="127"/>
        <v>-550.00000000000364</v>
      </c>
      <c r="BF130" s="162">
        <f>IF(BD130&lt;&gt;0,IF(ABS(AY130)/ABS(BD130)*100&lt;0,"&lt;0",IF(ABS(AY130)/ABS(BD130)*100&gt;200,"&gt;200",AY130/BD130*100))," ")</f>
        <v>-158.09479117784983</v>
      </c>
      <c r="BH130" s="867">
        <f t="shared" si="80"/>
        <v>-96.89999999999975</v>
      </c>
      <c r="BI130" s="867">
        <f t="shared" si="81"/>
        <v>132.00000000000028</v>
      </c>
      <c r="BJ130" s="857">
        <v>479.70000000000027</v>
      </c>
      <c r="BK130" s="857">
        <v>-381</v>
      </c>
      <c r="BL130" s="857">
        <v>33.300000000000011</v>
      </c>
      <c r="BM130" s="811">
        <v>-228.90000000000003</v>
      </c>
    </row>
    <row r="131" spans="1:65" ht="24.75" customHeight="1" x14ac:dyDescent="0.3">
      <c r="A131" s="541" t="s">
        <v>79</v>
      </c>
      <c r="B131" s="663" t="s">
        <v>80</v>
      </c>
      <c r="C131" s="411">
        <f>C132+C137+C140+C143+C150+C153+C157+C160+C165</f>
        <v>-1437.9</v>
      </c>
      <c r="D131" s="411">
        <f>D132+D137+D143+D140+D150+D153+D157+D160+D165-D153-D143</f>
        <v>-1005.5999999999999</v>
      </c>
      <c r="E131" s="26">
        <f>E132+E137+E143+E140+E150+E153+E157+E160+E165-E153-E143</f>
        <v>-471.90000000000009</v>
      </c>
      <c r="F131" s="26">
        <f>F132+F137+F140+F143+F150+F153+F157+F160+F165-F153-F143</f>
        <v>386.20000000000005</v>
      </c>
      <c r="G131" s="26">
        <f>G132+G137+G140+G143+G150+G153+G157+G160+G165</f>
        <v>-858.1</v>
      </c>
      <c r="H131" s="26">
        <f t="shared" si="78"/>
        <v>533.69999999999982</v>
      </c>
      <c r="I131" s="26">
        <f t="shared" si="79"/>
        <v>46.927207637231518</v>
      </c>
      <c r="J131" s="784">
        <f>T131+BD131-J153-J143</f>
        <v>521.90000000000032</v>
      </c>
      <c r="K131" s="26">
        <f t="shared" si="100"/>
        <v>-993.80000000000041</v>
      </c>
      <c r="L131" s="148" t="str">
        <f t="shared" si="101"/>
        <v>&lt;0</v>
      </c>
      <c r="M131" s="411">
        <f t="shared" si="117"/>
        <v>-1455.3000000000002</v>
      </c>
      <c r="N131" s="411">
        <f t="shared" si="117"/>
        <v>-985.89999999999986</v>
      </c>
      <c r="O131" s="26">
        <f t="shared" si="136"/>
        <v>-451.5</v>
      </c>
      <c r="P131" s="26">
        <f t="shared" si="92"/>
        <v>409.70000000000005</v>
      </c>
      <c r="Q131" s="26">
        <f t="shared" si="82"/>
        <v>-861.2</v>
      </c>
      <c r="R131" s="26">
        <f t="shared" si="94"/>
        <v>534.39999999999986</v>
      </c>
      <c r="S131" s="26">
        <f t="shared" si="95"/>
        <v>45.795719647023034</v>
      </c>
      <c r="T131" s="784">
        <f t="shared" si="121"/>
        <v>545.50000000000023</v>
      </c>
      <c r="U131" s="90">
        <f t="shared" si="122"/>
        <v>-997.00000000000023</v>
      </c>
      <c r="V131" s="704" t="str">
        <f t="shared" si="123"/>
        <v>&lt;0</v>
      </c>
      <c r="W131" s="905">
        <f>W132+W137+W140+W143+W150+W153+W157+W160+W165</f>
        <v>-1455.3000000000002</v>
      </c>
      <c r="X131" s="493">
        <f>X132+X137+X140+X143+X150+X153+X157+X160+X165</f>
        <v>-822.89999999999986</v>
      </c>
      <c r="Y131" s="379">
        <f>Y132+Y137+Y140+Y143+Y150+Y153+Y157+Y160+Y165</f>
        <v>-288.5</v>
      </c>
      <c r="Z131" s="411">
        <f>Z132+Z137+Z140+Z143+Z150+Z153+Z157+Z160+Z165</f>
        <v>572.70000000000005</v>
      </c>
      <c r="AA131" s="411">
        <f>AA132+AA137+AA140+AA143+AA150+AA153+AA157+AA160+AA165</f>
        <v>-861.2</v>
      </c>
      <c r="AB131" s="411">
        <f t="shared" si="99"/>
        <v>534.39999999999986</v>
      </c>
      <c r="AC131" s="26">
        <f>IF(X131&lt;&gt;0,IF(Y131/X131&lt;0,(X131-Y131)/X131*100,IF(Y131/X131*100&gt;200,"&gt;200",Y131/X131*100))," ")</f>
        <v>35.058937902539803</v>
      </c>
      <c r="AD131" s="954">
        <f>AD132+AD137+AD140+AD143+AD150+AD153+AD157+AD160+AD165</f>
        <v>892.30000000000018</v>
      </c>
      <c r="AE131" s="26">
        <f t="shared" si="124"/>
        <v>-1180.8000000000002</v>
      </c>
      <c r="AF131" s="148">
        <f>IF(AD131&lt;&gt;0,IF(ABS(Y131)/ABS(AD131)*100&gt;200,"&gt;200",ABS(Y131)/ABS(AD131)*100)," ")</f>
        <v>32.332175277373075</v>
      </c>
      <c r="AG131" s="493">
        <f>AG132+AG137+AG140+AG143+AG150+AG153+AG157+AG160+AG165</f>
        <v>0</v>
      </c>
      <c r="AH131" s="26">
        <f>AH132+AH137+AH140+AH143+AH150+AH153+AH157+AH160+AH165</f>
        <v>-163</v>
      </c>
      <c r="AI131" s="26">
        <f>AI132+AI137+AI140+AI143+AI150+AI153+AI157+AI160+AI165</f>
        <v>-163</v>
      </c>
      <c r="AJ131" s="26">
        <f t="shared" si="114"/>
        <v>0</v>
      </c>
      <c r="AK131" s="26">
        <f t="shared" si="115"/>
        <v>100</v>
      </c>
      <c r="AL131" s="829">
        <f>AL132+AL137+AL140+AL143+AL150+AL153+AL157+AL160+AL165</f>
        <v>-346.8</v>
      </c>
      <c r="AM131" s="26">
        <f t="shared" si="119"/>
        <v>183.8</v>
      </c>
      <c r="AN131" s="206">
        <f t="shared" si="105"/>
        <v>47.001153402537483</v>
      </c>
      <c r="AO131" s="411">
        <f>AO132+AO137+AO140+AO143+AO150+AO153+AO157+AO160+AO165</f>
        <v>0</v>
      </c>
      <c r="AP131" s="411">
        <f>AP132+AP137+AP140+AP143+AP150+AP153+AP157+AP160+AP165</f>
        <v>0</v>
      </c>
      <c r="AQ131" s="26">
        <f>AQ132+AQ137+AQ140+AQ143+AQ150+AQ153+AQ157+AQ160+AQ165</f>
        <v>0</v>
      </c>
      <c r="AR131" s="26">
        <f t="shared" si="125"/>
        <v>0</v>
      </c>
      <c r="AS131" s="26" t="str">
        <f t="shared" si="106"/>
        <v xml:space="preserve"> </v>
      </c>
      <c r="AT131" s="784">
        <f>AT132+AT137+AT140+AT143+AT150+AT153+AT157+AT160+AT165</f>
        <v>0</v>
      </c>
      <c r="AU131" s="26">
        <f t="shared" si="120"/>
        <v>0</v>
      </c>
      <c r="AV131" s="522" t="str">
        <f t="shared" si="104"/>
        <v xml:space="preserve"> </v>
      </c>
      <c r="AW131" s="597">
        <f>AW132+AW137+AW140+AW143+AW150+AW153+AW157+AW160+AW165</f>
        <v>17.399999999999999</v>
      </c>
      <c r="AX131" s="331">
        <f>AX132+AX137+AX140+AX143+AX150+AX153+AX157+AX160+AX165</f>
        <v>17.5</v>
      </c>
      <c r="AY131" s="331">
        <f>AY132+AY137+AY140+AY143+AY150+AY153+AY157+AY160+AY165</f>
        <v>14.4</v>
      </c>
      <c r="AZ131" s="331">
        <f>AZ132+AZ137+AZ140+AZ143+AZ150+AZ153+AZ157+AZ160+AZ165</f>
        <v>11.299999999999999</v>
      </c>
      <c r="BA131" s="420">
        <f>BA132+BA137+BA140+BA143+BA150+BA153+BA157+BA160+BA165</f>
        <v>3.1000000000000014</v>
      </c>
      <c r="BB131" s="332">
        <f t="shared" si="109"/>
        <v>-3.0999999999999996</v>
      </c>
      <c r="BC131" s="26">
        <f t="shared" si="135"/>
        <v>82.285714285714278</v>
      </c>
      <c r="BD131" s="798">
        <f>BD132+BD137+BD140+BD143+BD150+BD153+BD157+BD160+BD165</f>
        <v>13.2</v>
      </c>
      <c r="BE131" s="66">
        <f t="shared" si="127"/>
        <v>1.2000000000000011</v>
      </c>
      <c r="BF131" s="162">
        <f t="shared" si="132"/>
        <v>109.09090909090911</v>
      </c>
      <c r="BH131" s="867">
        <f t="shared" si="80"/>
        <v>65.099999999999994</v>
      </c>
      <c r="BI131" s="867">
        <f t="shared" si="81"/>
        <v>61.5</v>
      </c>
      <c r="BJ131" s="855">
        <v>61.5</v>
      </c>
      <c r="BK131" s="855">
        <v>0</v>
      </c>
      <c r="BL131" s="855">
        <v>0</v>
      </c>
      <c r="BM131" s="809">
        <v>3.5999999999999996</v>
      </c>
    </row>
    <row r="132" spans="1:65" s="8" customFormat="1" ht="19.5" customHeight="1" x14ac:dyDescent="0.3">
      <c r="A132" s="664" t="s">
        <v>82</v>
      </c>
      <c r="B132" s="665" t="s">
        <v>81</v>
      </c>
      <c r="C132" s="397">
        <f t="shared" si="129"/>
        <v>414.6</v>
      </c>
      <c r="D132" s="397">
        <f t="shared" si="129"/>
        <v>358.69999999999993</v>
      </c>
      <c r="E132" s="49">
        <f t="shared" si="130"/>
        <v>199.30000000000004</v>
      </c>
      <c r="F132" s="49">
        <f t="shared" ref="F132:F140" si="137">Z132+AI132+AQ132+AZ132</f>
        <v>199.30000000000004</v>
      </c>
      <c r="G132" s="49">
        <f t="shared" ref="G132:G143" si="138">Q132+BA132</f>
        <v>0</v>
      </c>
      <c r="H132" s="49">
        <f t="shared" si="78"/>
        <v>-159.39999999999989</v>
      </c>
      <c r="I132" s="49">
        <f t="shared" si="79"/>
        <v>55.56175076665739</v>
      </c>
      <c r="J132" s="884">
        <f t="shared" si="107"/>
        <v>784.8</v>
      </c>
      <c r="K132" s="67">
        <f t="shared" si="100"/>
        <v>-585.49999999999989</v>
      </c>
      <c r="L132" s="177">
        <f t="shared" si="101"/>
        <v>25.395005096839967</v>
      </c>
      <c r="M132" s="397">
        <f t="shared" si="117"/>
        <v>411.1</v>
      </c>
      <c r="N132" s="397">
        <f t="shared" si="117"/>
        <v>355.09999999999991</v>
      </c>
      <c r="O132" s="49">
        <f t="shared" si="136"/>
        <v>196.40000000000003</v>
      </c>
      <c r="P132" s="49">
        <f t="shared" si="92"/>
        <v>196.40000000000003</v>
      </c>
      <c r="Q132" s="49">
        <f t="shared" si="82"/>
        <v>0</v>
      </c>
      <c r="R132" s="49">
        <f t="shared" si="94"/>
        <v>-158.69999999999987</v>
      </c>
      <c r="S132" s="49">
        <f t="shared" si="95"/>
        <v>55.308363841171527</v>
      </c>
      <c r="T132" s="884">
        <f t="shared" ref="T132:T165" si="139">AD132+AL132+AT132</f>
        <v>781</v>
      </c>
      <c r="U132" s="91">
        <f t="shared" ref="U132:U165" si="140">O132-T132</f>
        <v>-584.59999999999991</v>
      </c>
      <c r="V132" s="735">
        <f t="shared" ref="V132:V165" si="141">IF(T132&lt;&gt;0,IF(O132/T132*100&lt;0,"&lt;0",IF(O132/T132*100&gt;200,"&gt;200",O132/T132*100))," ")</f>
        <v>25.147247119078109</v>
      </c>
      <c r="W132" s="916">
        <f>W133+W134+W135+W136</f>
        <v>411.1</v>
      </c>
      <c r="X132" s="397">
        <f>X133+X134+X135+X136</f>
        <v>518.09999999999991</v>
      </c>
      <c r="Y132" s="388">
        <f>Y133+Y134+Y135+Y136</f>
        <v>359.40000000000003</v>
      </c>
      <c r="Z132" s="397">
        <f t="shared" si="83"/>
        <v>359.40000000000003</v>
      </c>
      <c r="AA132" s="49">
        <f>AA133+AA134+AA135+AA136</f>
        <v>0</v>
      </c>
      <c r="AB132" s="49">
        <f t="shared" si="99"/>
        <v>-158.69999999999987</v>
      </c>
      <c r="AC132" s="49">
        <f>IF(X132&lt;&gt;0,IF(X132&lt;0,-Y132/X132*100+100,IF(Y132&lt;0,-Y132/X132*100,IF(Y132/X132*100&gt;200,"&gt;200",Y132/X132*100)))," ")</f>
        <v>69.368847712796779</v>
      </c>
      <c r="AD132" s="962">
        <f>AD133+AD134+AD135+AD136</f>
        <v>1127.8</v>
      </c>
      <c r="AE132" s="49">
        <f t="shared" ref="AE132:AE165" si="142">Y132-AD132</f>
        <v>-768.39999999999986</v>
      </c>
      <c r="AF132" s="160">
        <f>IF(AD132&lt;&gt;0,IF(ABS(Y132)/ABS(AD132)*100&gt;200,"&gt;200",ABS(Y132)/ABS(AD132)*100)," ")</f>
        <v>31.867352367441036</v>
      </c>
      <c r="AG132" s="540"/>
      <c r="AH132" s="56">
        <f>AH133+AH134+AH135+AH136</f>
        <v>-163</v>
      </c>
      <c r="AI132" s="56">
        <f>AI133+AI134+AI135+AI136</f>
        <v>-163</v>
      </c>
      <c r="AJ132" s="56">
        <f t="shared" ref="AJ132:AJ165" si="143">AI132-AH132</f>
        <v>0</v>
      </c>
      <c r="AK132" s="56">
        <f t="shared" ref="AK132:AK165" si="144">IF(AH132&lt;&gt;0,IF(AI132/AH132*100&lt;0,"&lt;0",IF(AI132/AH132*100&gt;200,"&gt;200",AI132/AH132*100))," ")</f>
        <v>100</v>
      </c>
      <c r="AL132" s="844">
        <f>AL133+AL134+AL135+AL136</f>
        <v>-346.8</v>
      </c>
      <c r="AM132" s="56">
        <f t="shared" ref="AM132:AM165" si="145">AI132-AL132</f>
        <v>183.8</v>
      </c>
      <c r="AN132" s="206">
        <f t="shared" si="105"/>
        <v>47.001153402537483</v>
      </c>
      <c r="AO132" s="179"/>
      <c r="AP132" s="399"/>
      <c r="AQ132" s="56">
        <f>AQ133+AQ134+AQ135+AQ136</f>
        <v>0</v>
      </c>
      <c r="AR132" s="56">
        <f t="shared" ref="AR132:AR165" si="146">AQ132-AP132</f>
        <v>0</v>
      </c>
      <c r="AS132" s="67" t="str">
        <f t="shared" si="106"/>
        <v xml:space="preserve"> </v>
      </c>
      <c r="AT132" s="795"/>
      <c r="AU132" s="56">
        <f t="shared" ref="AU132:AU165" si="147">AQ132-AT132</f>
        <v>0</v>
      </c>
      <c r="AV132" s="523" t="str">
        <f t="shared" si="104"/>
        <v xml:space="preserve"> </v>
      </c>
      <c r="AW132" s="175">
        <f>AW133+AW134+AW135+AW136</f>
        <v>3.5</v>
      </c>
      <c r="AX132" s="397">
        <f>AX133+AX134+AX135+AX136</f>
        <v>3.5999999999999996</v>
      </c>
      <c r="AY132" s="49">
        <f>AY133+AY134+AY135+AY136</f>
        <v>2.9000000000000004</v>
      </c>
      <c r="AZ132" s="49">
        <f t="shared" ref="AZ132:AZ140" si="148">AY132-BA132</f>
        <v>2.9000000000000004</v>
      </c>
      <c r="BA132" s="49">
        <f>BA133+BA134+BA135+BA136</f>
        <v>0</v>
      </c>
      <c r="BB132" s="71">
        <f t="shared" si="109"/>
        <v>-0.69999999999999929</v>
      </c>
      <c r="BC132" s="30">
        <f t="shared" si="135"/>
        <v>80.555555555555571</v>
      </c>
      <c r="BD132" s="792">
        <f>BD133+BD134+BD135+BD136</f>
        <v>3.8000000000000003</v>
      </c>
      <c r="BE132" s="49">
        <f t="shared" si="127"/>
        <v>-0.89999999999999991</v>
      </c>
      <c r="BF132" s="148">
        <f t="shared" ref="BF132:BF197" si="149">IF(BD132&lt;&gt;0,IF(AY132/BD132*100&lt;0,"&lt;0",IF(AY132/BD132*100&gt;200,"&gt;200",AY132/BD132*100))," ")</f>
        <v>76.31578947368422</v>
      </c>
      <c r="BG132" s="2"/>
      <c r="BH132" s="867">
        <f t="shared" si="80"/>
        <v>2.5999999999999996</v>
      </c>
      <c r="BI132" s="867">
        <f t="shared" si="81"/>
        <v>1.4</v>
      </c>
      <c r="BJ132" s="855">
        <v>1.4</v>
      </c>
      <c r="BK132" s="855"/>
      <c r="BL132" s="855"/>
      <c r="BM132" s="857">
        <v>1.2</v>
      </c>
    </row>
    <row r="133" spans="1:65" ht="24" customHeight="1" x14ac:dyDescent="0.3">
      <c r="A133" s="636" t="s">
        <v>86</v>
      </c>
      <c r="B133" s="666" t="s">
        <v>83</v>
      </c>
      <c r="C133" s="604"/>
      <c r="D133" s="372">
        <f t="shared" si="129"/>
        <v>0</v>
      </c>
      <c r="E133" s="30">
        <f t="shared" si="130"/>
        <v>0</v>
      </c>
      <c r="F133" s="30">
        <f t="shared" si="137"/>
        <v>0</v>
      </c>
      <c r="G133" s="30">
        <f t="shared" si="138"/>
        <v>0</v>
      </c>
      <c r="H133" s="30">
        <f t="shared" si="78"/>
        <v>0</v>
      </c>
      <c r="I133" s="30" t="str">
        <f t="shared" si="79"/>
        <v xml:space="preserve"> </v>
      </c>
      <c r="J133" s="877">
        <f t="shared" si="107"/>
        <v>0</v>
      </c>
      <c r="K133" s="47">
        <f t="shared" si="100"/>
        <v>0</v>
      </c>
      <c r="L133" s="178" t="str">
        <f t="shared" si="101"/>
        <v xml:space="preserve"> </v>
      </c>
      <c r="M133" s="397">
        <f t="shared" si="117"/>
        <v>0</v>
      </c>
      <c r="N133" s="372">
        <f t="shared" si="117"/>
        <v>0</v>
      </c>
      <c r="O133" s="30">
        <f t="shared" si="136"/>
        <v>0</v>
      </c>
      <c r="P133" s="30">
        <f t="shared" si="92"/>
        <v>0</v>
      </c>
      <c r="Q133" s="30">
        <f t="shared" si="82"/>
        <v>0</v>
      </c>
      <c r="R133" s="30">
        <f t="shared" si="94"/>
        <v>0</v>
      </c>
      <c r="S133" s="30" t="str">
        <f t="shared" si="95"/>
        <v xml:space="preserve"> </v>
      </c>
      <c r="T133" s="877">
        <f t="shared" si="139"/>
        <v>0</v>
      </c>
      <c r="U133" s="84">
        <f t="shared" si="140"/>
        <v>0</v>
      </c>
      <c r="V133" s="736" t="str">
        <f t="shared" si="141"/>
        <v xml:space="preserve"> </v>
      </c>
      <c r="W133" s="907"/>
      <c r="X133" s="372"/>
      <c r="Y133" s="381"/>
      <c r="Z133" s="372">
        <f t="shared" si="83"/>
        <v>0</v>
      </c>
      <c r="AA133" s="30"/>
      <c r="AB133" s="30">
        <f t="shared" si="99"/>
        <v>0</v>
      </c>
      <c r="AC133" s="30" t="str">
        <f t="shared" si="98"/>
        <v xml:space="preserve"> </v>
      </c>
      <c r="AD133" s="956"/>
      <c r="AE133" s="30">
        <f t="shared" si="142"/>
        <v>0</v>
      </c>
      <c r="AF133" s="152" t="str">
        <f t="shared" ref="AF133:AF165" si="150">IF(AD133&lt;&gt;0,IF(Y133/AD133*100&lt;0,"&lt;0",IF(Y133/AD133*100&gt;200,"&gt;200",Y133/AD133*100))," ")</f>
        <v xml:space="preserve"> </v>
      </c>
      <c r="AG133" s="413"/>
      <c r="AH133" s="30"/>
      <c r="AI133" s="30"/>
      <c r="AJ133" s="30">
        <f t="shared" si="143"/>
        <v>0</v>
      </c>
      <c r="AK133" s="30" t="str">
        <f t="shared" si="144"/>
        <v xml:space="preserve"> </v>
      </c>
      <c r="AL133" s="831"/>
      <c r="AM133" s="30">
        <f t="shared" si="145"/>
        <v>0</v>
      </c>
      <c r="AN133" s="206" t="str">
        <f t="shared" si="105"/>
        <v xml:space="preserve"> </v>
      </c>
      <c r="AO133" s="151"/>
      <c r="AP133" s="372"/>
      <c r="AQ133" s="30"/>
      <c r="AR133" s="30">
        <f t="shared" si="146"/>
        <v>0</v>
      </c>
      <c r="AS133" s="47" t="str">
        <f t="shared" si="106"/>
        <v xml:space="preserve"> </v>
      </c>
      <c r="AT133" s="786"/>
      <c r="AU133" s="30">
        <f t="shared" si="147"/>
        <v>0</v>
      </c>
      <c r="AV133" s="509" t="str">
        <f t="shared" si="104"/>
        <v xml:space="preserve"> </v>
      </c>
      <c r="AW133" s="577"/>
      <c r="AX133" s="372"/>
      <c r="AY133" s="30"/>
      <c r="AZ133" s="30">
        <f t="shared" si="148"/>
        <v>0</v>
      </c>
      <c r="BA133" s="30"/>
      <c r="BB133" s="73">
        <f t="shared" si="109"/>
        <v>0</v>
      </c>
      <c r="BC133" s="30" t="str">
        <f t="shared" si="135"/>
        <v xml:space="preserve"> </v>
      </c>
      <c r="BD133" s="786"/>
      <c r="BE133" s="30">
        <f t="shared" si="127"/>
        <v>0</v>
      </c>
      <c r="BF133" s="148" t="str">
        <f t="shared" si="149"/>
        <v xml:space="preserve"> </v>
      </c>
      <c r="BH133" s="867">
        <f t="shared" si="80"/>
        <v>0</v>
      </c>
      <c r="BI133" s="867">
        <f t="shared" si="81"/>
        <v>0</v>
      </c>
      <c r="BJ133" s="857"/>
      <c r="BK133" s="857"/>
      <c r="BL133" s="857"/>
      <c r="BM133" s="855"/>
    </row>
    <row r="134" spans="1:65" ht="23.25" customHeight="1" x14ac:dyDescent="0.3">
      <c r="A134" s="636" t="s">
        <v>87</v>
      </c>
      <c r="B134" s="666" t="s">
        <v>84</v>
      </c>
      <c r="C134" s="604"/>
      <c r="D134" s="372">
        <f t="shared" si="129"/>
        <v>0</v>
      </c>
      <c r="E134" s="30">
        <f t="shared" si="130"/>
        <v>0</v>
      </c>
      <c r="F134" s="30">
        <f t="shared" si="137"/>
        <v>0</v>
      </c>
      <c r="G134" s="30">
        <f t="shared" si="138"/>
        <v>0</v>
      </c>
      <c r="H134" s="30">
        <f t="shared" si="78"/>
        <v>0</v>
      </c>
      <c r="I134" s="30" t="str">
        <f t="shared" si="79"/>
        <v xml:space="preserve"> </v>
      </c>
      <c r="J134" s="877">
        <f t="shared" si="107"/>
        <v>0</v>
      </c>
      <c r="K134" s="47">
        <f t="shared" si="100"/>
        <v>0</v>
      </c>
      <c r="L134" s="178" t="str">
        <f t="shared" si="101"/>
        <v xml:space="preserve"> </v>
      </c>
      <c r="M134" s="397">
        <f t="shared" si="117"/>
        <v>0</v>
      </c>
      <c r="N134" s="372">
        <f t="shared" si="117"/>
        <v>0</v>
      </c>
      <c r="O134" s="30">
        <f t="shared" si="136"/>
        <v>0</v>
      </c>
      <c r="P134" s="30">
        <f t="shared" si="92"/>
        <v>0</v>
      </c>
      <c r="Q134" s="30">
        <f t="shared" si="82"/>
        <v>0</v>
      </c>
      <c r="R134" s="30">
        <f t="shared" si="94"/>
        <v>0</v>
      </c>
      <c r="S134" s="30" t="str">
        <f t="shared" si="95"/>
        <v xml:space="preserve"> </v>
      </c>
      <c r="T134" s="877">
        <f t="shared" si="139"/>
        <v>0</v>
      </c>
      <c r="U134" s="84">
        <f t="shared" si="140"/>
        <v>0</v>
      </c>
      <c r="V134" s="736" t="str">
        <f t="shared" si="141"/>
        <v xml:space="preserve"> </v>
      </c>
      <c r="W134" s="907"/>
      <c r="X134" s="372"/>
      <c r="Y134" s="381"/>
      <c r="Z134" s="372">
        <f t="shared" si="83"/>
        <v>0</v>
      </c>
      <c r="AA134" s="30"/>
      <c r="AB134" s="30">
        <f t="shared" si="99"/>
        <v>0</v>
      </c>
      <c r="AC134" s="30" t="str">
        <f t="shared" si="98"/>
        <v xml:space="preserve"> </v>
      </c>
      <c r="AD134" s="956"/>
      <c r="AE134" s="30">
        <f t="shared" si="142"/>
        <v>0</v>
      </c>
      <c r="AF134" s="152" t="str">
        <f t="shared" si="150"/>
        <v xml:space="preserve"> </v>
      </c>
      <c r="AG134" s="413"/>
      <c r="AH134" s="30"/>
      <c r="AI134" s="30"/>
      <c r="AJ134" s="30">
        <f t="shared" si="143"/>
        <v>0</v>
      </c>
      <c r="AK134" s="30" t="str">
        <f t="shared" si="144"/>
        <v xml:space="preserve"> </v>
      </c>
      <c r="AL134" s="831"/>
      <c r="AM134" s="30">
        <f t="shared" si="145"/>
        <v>0</v>
      </c>
      <c r="AN134" s="206" t="str">
        <f t="shared" si="105"/>
        <v xml:space="preserve"> </v>
      </c>
      <c r="AO134" s="151"/>
      <c r="AP134" s="372"/>
      <c r="AQ134" s="30"/>
      <c r="AR134" s="30">
        <f t="shared" si="146"/>
        <v>0</v>
      </c>
      <c r="AS134" s="47" t="str">
        <f t="shared" si="106"/>
        <v xml:space="preserve"> </v>
      </c>
      <c r="AT134" s="786"/>
      <c r="AU134" s="30">
        <f t="shared" si="147"/>
        <v>0</v>
      </c>
      <c r="AV134" s="509" t="str">
        <f t="shared" si="104"/>
        <v xml:space="preserve"> </v>
      </c>
      <c r="AW134" s="577"/>
      <c r="AX134" s="372"/>
      <c r="AY134" s="30"/>
      <c r="AZ134" s="30">
        <f t="shared" si="148"/>
        <v>0</v>
      </c>
      <c r="BA134" s="30"/>
      <c r="BB134" s="73">
        <f t="shared" si="109"/>
        <v>0</v>
      </c>
      <c r="BC134" s="30" t="str">
        <f t="shared" si="135"/>
        <v xml:space="preserve"> </v>
      </c>
      <c r="BD134" s="786"/>
      <c r="BE134" s="30">
        <f t="shared" si="127"/>
        <v>0</v>
      </c>
      <c r="BF134" s="148" t="str">
        <f t="shared" si="149"/>
        <v xml:space="preserve"> </v>
      </c>
      <c r="BH134" s="867">
        <f t="shared" si="80"/>
        <v>0</v>
      </c>
      <c r="BI134" s="867">
        <f t="shared" si="81"/>
        <v>0</v>
      </c>
      <c r="BJ134" s="854"/>
      <c r="BK134" s="854"/>
      <c r="BL134" s="854"/>
      <c r="BM134" s="855"/>
    </row>
    <row r="135" spans="1:65" ht="19.5" customHeight="1" x14ac:dyDescent="0.3">
      <c r="A135" s="636" t="s">
        <v>89</v>
      </c>
      <c r="B135" s="666" t="s">
        <v>85</v>
      </c>
      <c r="C135" s="372">
        <f t="shared" si="129"/>
        <v>214.6</v>
      </c>
      <c r="D135" s="372">
        <f t="shared" si="129"/>
        <v>135.6</v>
      </c>
      <c r="E135" s="30">
        <f t="shared" si="130"/>
        <v>-17.299999999999997</v>
      </c>
      <c r="F135" s="30">
        <f t="shared" si="137"/>
        <v>-17.299999999999997</v>
      </c>
      <c r="G135" s="30">
        <f t="shared" si="138"/>
        <v>0</v>
      </c>
      <c r="H135" s="30">
        <f t="shared" si="78"/>
        <v>-152.89999999999998</v>
      </c>
      <c r="I135" s="30" t="str">
        <f t="shared" si="79"/>
        <v>&lt;0</v>
      </c>
      <c r="J135" s="877">
        <f t="shared" si="107"/>
        <v>86.8</v>
      </c>
      <c r="K135" s="47">
        <f t="shared" si="100"/>
        <v>-104.1</v>
      </c>
      <c r="L135" s="178" t="str">
        <f t="shared" si="101"/>
        <v>&lt;0</v>
      </c>
      <c r="M135" s="372">
        <f t="shared" si="117"/>
        <v>211.1</v>
      </c>
      <c r="N135" s="372">
        <f t="shared" si="117"/>
        <v>133.69999999999999</v>
      </c>
      <c r="O135" s="30">
        <f t="shared" si="136"/>
        <v>-18.899999999999999</v>
      </c>
      <c r="P135" s="30">
        <f t="shared" si="92"/>
        <v>-18.899999999999999</v>
      </c>
      <c r="Q135" s="30">
        <f t="shared" si="82"/>
        <v>0</v>
      </c>
      <c r="R135" s="30">
        <f t="shared" si="94"/>
        <v>-152.6</v>
      </c>
      <c r="S135" s="30" t="str">
        <f t="shared" si="95"/>
        <v>&lt;0</v>
      </c>
      <c r="T135" s="877">
        <f t="shared" si="139"/>
        <v>85.2</v>
      </c>
      <c r="U135" s="84">
        <f t="shared" si="140"/>
        <v>-104.1</v>
      </c>
      <c r="V135" s="736" t="str">
        <f t="shared" si="141"/>
        <v>&lt;0</v>
      </c>
      <c r="W135" s="907">
        <v>211.1</v>
      </c>
      <c r="X135" s="372">
        <v>133.69999999999999</v>
      </c>
      <c r="Y135" s="381">
        <v>-18.899999999999999</v>
      </c>
      <c r="Z135" s="372">
        <f t="shared" si="83"/>
        <v>-18.899999999999999</v>
      </c>
      <c r="AA135" s="30"/>
      <c r="AB135" s="30">
        <f t="shared" si="99"/>
        <v>-152.6</v>
      </c>
      <c r="AC135" s="30">
        <f>IF(X135&lt;&gt;0,IF(X135&lt;0,IF((-Y135/X135*100+100)&lt;200,-Y135/X135*100+100,"&gt;200"),IF(Y135&lt;0,IF((-Y135/X135*100)&gt;200,"&gt;200",-Y135/X135*100),IF(Y135/X135*100&gt;200,"&gt;200",Y135/X135*100)))," ")</f>
        <v>14.136125654450263</v>
      </c>
      <c r="AD135" s="956">
        <v>85.2</v>
      </c>
      <c r="AE135" s="30">
        <f t="shared" si="142"/>
        <v>-104.1</v>
      </c>
      <c r="AF135" s="152">
        <f>IF(AD135&lt;&gt;0,IF(ABS(Y135)/ABS(AD135)*100&gt;200,"&gt;200",ABS(Y135)/ABS(AD135)*100)," ")</f>
        <v>22.183098591549292</v>
      </c>
      <c r="AG135" s="413"/>
      <c r="AH135" s="30"/>
      <c r="AI135" s="30"/>
      <c r="AJ135" s="30">
        <f t="shared" si="143"/>
        <v>0</v>
      </c>
      <c r="AK135" s="30" t="str">
        <f t="shared" si="144"/>
        <v xml:space="preserve"> </v>
      </c>
      <c r="AL135" s="831"/>
      <c r="AM135" s="30">
        <f t="shared" si="145"/>
        <v>0</v>
      </c>
      <c r="AN135" s="206" t="str">
        <f t="shared" si="105"/>
        <v xml:space="preserve"> </v>
      </c>
      <c r="AO135" s="151"/>
      <c r="AP135" s="372"/>
      <c r="AQ135" s="30"/>
      <c r="AR135" s="30">
        <f t="shared" si="146"/>
        <v>0</v>
      </c>
      <c r="AS135" s="47" t="str">
        <f t="shared" si="106"/>
        <v xml:space="preserve"> </v>
      </c>
      <c r="AT135" s="786"/>
      <c r="AU135" s="30">
        <f t="shared" si="147"/>
        <v>0</v>
      </c>
      <c r="AV135" s="509" t="str">
        <f t="shared" si="104"/>
        <v xml:space="preserve"> </v>
      </c>
      <c r="AW135" s="577">
        <v>3.5</v>
      </c>
      <c r="AX135" s="372">
        <v>1.9</v>
      </c>
      <c r="AY135" s="30">
        <v>1.6</v>
      </c>
      <c r="AZ135" s="30">
        <f t="shared" si="148"/>
        <v>1.6</v>
      </c>
      <c r="BA135" s="30"/>
      <c r="BB135" s="141">
        <f t="shared" si="109"/>
        <v>-0.29999999999999982</v>
      </c>
      <c r="BC135" s="30">
        <f t="shared" si="135"/>
        <v>84.21052631578948</v>
      </c>
      <c r="BD135" s="786">
        <v>1.6</v>
      </c>
      <c r="BE135" s="30">
        <f t="shared" si="127"/>
        <v>0</v>
      </c>
      <c r="BF135" s="148">
        <f t="shared" si="149"/>
        <v>100</v>
      </c>
      <c r="BH135" s="867">
        <f t="shared" si="80"/>
        <v>1.6</v>
      </c>
      <c r="BI135" s="867">
        <f t="shared" si="81"/>
        <v>0.4</v>
      </c>
      <c r="BJ135" s="854">
        <v>0.4</v>
      </c>
      <c r="BK135" s="854"/>
      <c r="BL135" s="854"/>
      <c r="BM135" s="857">
        <v>1.2</v>
      </c>
    </row>
    <row r="136" spans="1:65" ht="23.25" customHeight="1" x14ac:dyDescent="0.3">
      <c r="A136" s="636" t="s">
        <v>90</v>
      </c>
      <c r="B136" s="666" t="s">
        <v>91</v>
      </c>
      <c r="C136" s="372">
        <f t="shared" si="129"/>
        <v>200</v>
      </c>
      <c r="D136" s="372">
        <f t="shared" si="129"/>
        <v>223.09999999999997</v>
      </c>
      <c r="E136" s="30">
        <f t="shared" si="130"/>
        <v>216.60000000000002</v>
      </c>
      <c r="F136" s="30">
        <f t="shared" si="137"/>
        <v>216.60000000000002</v>
      </c>
      <c r="G136" s="30">
        <f t="shared" si="138"/>
        <v>0</v>
      </c>
      <c r="H136" s="30">
        <f t="shared" si="78"/>
        <v>-6.4999999999999432</v>
      </c>
      <c r="I136" s="30">
        <f t="shared" si="79"/>
        <v>97.086508292245654</v>
      </c>
      <c r="J136" s="877">
        <f t="shared" si="107"/>
        <v>698</v>
      </c>
      <c r="K136" s="47">
        <f t="shared" si="100"/>
        <v>-481.4</v>
      </c>
      <c r="L136" s="178">
        <f t="shared" si="101"/>
        <v>31.031518624641834</v>
      </c>
      <c r="M136" s="372">
        <f t="shared" si="117"/>
        <v>200</v>
      </c>
      <c r="N136" s="372">
        <f t="shared" si="117"/>
        <v>221.39999999999998</v>
      </c>
      <c r="O136" s="30">
        <f t="shared" si="136"/>
        <v>215.3</v>
      </c>
      <c r="P136" s="30">
        <f t="shared" si="92"/>
        <v>215.3</v>
      </c>
      <c r="Q136" s="30">
        <f t="shared" si="82"/>
        <v>0</v>
      </c>
      <c r="R136" s="30">
        <f t="shared" si="94"/>
        <v>-6.0999999999999659</v>
      </c>
      <c r="S136" s="30">
        <f t="shared" si="95"/>
        <v>97.244805781391165</v>
      </c>
      <c r="T136" s="877">
        <f t="shared" si="139"/>
        <v>695.8</v>
      </c>
      <c r="U136" s="84">
        <f t="shared" si="140"/>
        <v>-480.49999999999994</v>
      </c>
      <c r="V136" s="736">
        <f t="shared" si="141"/>
        <v>30.942799655073301</v>
      </c>
      <c r="W136" s="907">
        <v>200</v>
      </c>
      <c r="X136" s="372">
        <v>384.4</v>
      </c>
      <c r="Y136" s="381">
        <v>378.3</v>
      </c>
      <c r="Z136" s="372">
        <f t="shared" si="83"/>
        <v>378.3</v>
      </c>
      <c r="AA136" s="30"/>
      <c r="AB136" s="30">
        <f t="shared" si="99"/>
        <v>-6.0999999999999659</v>
      </c>
      <c r="AC136" s="30">
        <f t="shared" si="98"/>
        <v>98.413111342351726</v>
      </c>
      <c r="AD136" s="956">
        <v>1042.5999999999999</v>
      </c>
      <c r="AE136" s="56">
        <f t="shared" si="142"/>
        <v>-664.3</v>
      </c>
      <c r="AF136" s="206">
        <f t="shared" si="150"/>
        <v>36.284289276807982</v>
      </c>
      <c r="AG136" s="540"/>
      <c r="AH136" s="56">
        <v>-163</v>
      </c>
      <c r="AI136" s="56">
        <v>-163</v>
      </c>
      <c r="AJ136" s="30">
        <f t="shared" si="143"/>
        <v>0</v>
      </c>
      <c r="AK136" s="56">
        <f t="shared" si="144"/>
        <v>100</v>
      </c>
      <c r="AL136" s="844">
        <v>-346.8</v>
      </c>
      <c r="AM136" s="56">
        <f t="shared" si="145"/>
        <v>183.8</v>
      </c>
      <c r="AN136" s="206">
        <f t="shared" si="105"/>
        <v>47.001153402537483</v>
      </c>
      <c r="AO136" s="179"/>
      <c r="AP136" s="399"/>
      <c r="AQ136" s="56"/>
      <c r="AR136" s="56">
        <f t="shared" si="146"/>
        <v>0</v>
      </c>
      <c r="AS136" s="47" t="str">
        <f t="shared" si="106"/>
        <v xml:space="preserve"> </v>
      </c>
      <c r="AT136" s="795"/>
      <c r="AU136" s="56">
        <f t="shared" si="147"/>
        <v>0</v>
      </c>
      <c r="AV136" s="509" t="str">
        <f t="shared" si="104"/>
        <v xml:space="preserve"> </v>
      </c>
      <c r="AW136" s="577"/>
      <c r="AX136" s="372">
        <v>1.7</v>
      </c>
      <c r="AY136" s="30">
        <v>1.3</v>
      </c>
      <c r="AZ136" s="30">
        <f t="shared" si="148"/>
        <v>1.3</v>
      </c>
      <c r="BA136" s="56"/>
      <c r="BB136" s="73">
        <f t="shared" si="109"/>
        <v>-0.39999999999999991</v>
      </c>
      <c r="BC136" s="30">
        <f t="shared" si="135"/>
        <v>76.47058823529413</v>
      </c>
      <c r="BD136" s="792">
        <v>2.2000000000000002</v>
      </c>
      <c r="BE136" s="49">
        <f t="shared" si="127"/>
        <v>-0.90000000000000013</v>
      </c>
      <c r="BF136" s="148">
        <f t="shared" si="149"/>
        <v>59.090909090909079</v>
      </c>
      <c r="BH136" s="867">
        <f t="shared" si="80"/>
        <v>1</v>
      </c>
      <c r="BI136" s="867">
        <f t="shared" si="81"/>
        <v>1</v>
      </c>
      <c r="BJ136" s="857">
        <v>1</v>
      </c>
      <c r="BK136" s="857"/>
      <c r="BL136" s="857"/>
      <c r="BM136" s="854"/>
    </row>
    <row r="137" spans="1:65" s="8" customFormat="1" ht="18.75" customHeight="1" x14ac:dyDescent="0.3">
      <c r="A137" s="667" t="s">
        <v>95</v>
      </c>
      <c r="B137" s="665" t="s">
        <v>94</v>
      </c>
      <c r="C137" s="397">
        <f t="shared" si="129"/>
        <v>0</v>
      </c>
      <c r="D137" s="397">
        <f t="shared" si="129"/>
        <v>0</v>
      </c>
      <c r="E137" s="49">
        <f t="shared" si="130"/>
        <v>-28.000000000000046</v>
      </c>
      <c r="F137" s="49">
        <f t="shared" si="137"/>
        <v>-113.10000000000005</v>
      </c>
      <c r="G137" s="49">
        <f t="shared" si="138"/>
        <v>85.1</v>
      </c>
      <c r="H137" s="49">
        <f t="shared" si="78"/>
        <v>-28.000000000000046</v>
      </c>
      <c r="I137" s="49" t="str">
        <f t="shared" si="79"/>
        <v xml:space="preserve"> </v>
      </c>
      <c r="J137" s="884">
        <f t="shared" si="107"/>
        <v>-16.59999999999998</v>
      </c>
      <c r="K137" s="67">
        <f t="shared" si="100"/>
        <v>-11.400000000000066</v>
      </c>
      <c r="L137" s="177">
        <f t="shared" si="101"/>
        <v>168.6746987951812</v>
      </c>
      <c r="M137" s="397">
        <f t="shared" si="117"/>
        <v>0</v>
      </c>
      <c r="N137" s="397">
        <f t="shared" si="117"/>
        <v>0</v>
      </c>
      <c r="O137" s="49">
        <f t="shared" si="136"/>
        <v>-31.200000000000045</v>
      </c>
      <c r="P137" s="49">
        <f t="shared" si="92"/>
        <v>-113.20000000000005</v>
      </c>
      <c r="Q137" s="49">
        <f t="shared" si="82"/>
        <v>82</v>
      </c>
      <c r="R137" s="49">
        <f t="shared" si="94"/>
        <v>-31.200000000000045</v>
      </c>
      <c r="S137" s="49" t="str">
        <f t="shared" si="95"/>
        <v xml:space="preserve"> </v>
      </c>
      <c r="T137" s="884">
        <f t="shared" si="139"/>
        <v>-15.899999999999977</v>
      </c>
      <c r="U137" s="91">
        <f t="shared" si="140"/>
        <v>-15.300000000000068</v>
      </c>
      <c r="V137" s="735">
        <f t="shared" si="141"/>
        <v>196.22641509434018</v>
      </c>
      <c r="W137" s="916">
        <f>W138+W139</f>
        <v>0</v>
      </c>
      <c r="X137" s="397">
        <f>X138+X139</f>
        <v>0</v>
      </c>
      <c r="Y137" s="409">
        <f>Y138+Y139</f>
        <v>-31.200000000000045</v>
      </c>
      <c r="Z137" s="397">
        <f t="shared" si="83"/>
        <v>-113.20000000000005</v>
      </c>
      <c r="AA137" s="49">
        <f>AA138+AA139</f>
        <v>82</v>
      </c>
      <c r="AB137" s="49">
        <f t="shared" si="99"/>
        <v>-31.200000000000045</v>
      </c>
      <c r="AC137" s="49" t="str">
        <f t="shared" si="98"/>
        <v xml:space="preserve"> </v>
      </c>
      <c r="AD137" s="971">
        <f>AD138+AD139</f>
        <v>-15.899999999999977</v>
      </c>
      <c r="AE137" s="49">
        <f t="shared" si="142"/>
        <v>-15.300000000000068</v>
      </c>
      <c r="AF137" s="160">
        <f>IF(AD137&lt;&gt;0,IF(ABS(Y137)/ABS(AD137)*100&gt;200,"&gt;200",ABS(Y137)/ABS(AD137)*100)," ")</f>
        <v>196.22641509434018</v>
      </c>
      <c r="AG137" s="487"/>
      <c r="AH137" s="49"/>
      <c r="AI137" s="49">
        <f>AI138+AI139</f>
        <v>0</v>
      </c>
      <c r="AJ137" s="49">
        <f t="shared" si="143"/>
        <v>0</v>
      </c>
      <c r="AK137" s="49" t="str">
        <f t="shared" si="144"/>
        <v xml:space="preserve"> </v>
      </c>
      <c r="AL137" s="841"/>
      <c r="AM137" s="49">
        <f t="shared" si="145"/>
        <v>0</v>
      </c>
      <c r="AN137" s="206" t="str">
        <f t="shared" si="105"/>
        <v xml:space="preserve"> </v>
      </c>
      <c r="AO137" s="175"/>
      <c r="AP137" s="397"/>
      <c r="AQ137" s="49">
        <f>AQ138+AQ139</f>
        <v>0</v>
      </c>
      <c r="AR137" s="49">
        <f t="shared" si="146"/>
        <v>0</v>
      </c>
      <c r="AS137" s="67" t="str">
        <f t="shared" si="106"/>
        <v xml:space="preserve"> </v>
      </c>
      <c r="AT137" s="792"/>
      <c r="AU137" s="49">
        <f t="shared" si="147"/>
        <v>0</v>
      </c>
      <c r="AV137" s="524" t="str">
        <f t="shared" si="104"/>
        <v xml:space="preserve"> </v>
      </c>
      <c r="AW137" s="175">
        <f>AW138+AW139</f>
        <v>0</v>
      </c>
      <c r="AX137" s="397">
        <f>AX138+AX139</f>
        <v>0</v>
      </c>
      <c r="AY137" s="49">
        <f>AY138+AY139</f>
        <v>3.1999999999999993</v>
      </c>
      <c r="AZ137" s="49">
        <f t="shared" si="148"/>
        <v>9.9999999999997868E-2</v>
      </c>
      <c r="BA137" s="49">
        <f>BA138+BA139</f>
        <v>3.1000000000000014</v>
      </c>
      <c r="BB137" s="135">
        <f t="shared" si="109"/>
        <v>3.1999999999999993</v>
      </c>
      <c r="BC137" s="49" t="str">
        <f t="shared" si="135"/>
        <v xml:space="preserve"> </v>
      </c>
      <c r="BD137" s="792">
        <f>BD138+BD139</f>
        <v>-0.70000000000000107</v>
      </c>
      <c r="BE137" s="49">
        <f t="shared" si="127"/>
        <v>3.9000000000000004</v>
      </c>
      <c r="BF137" s="148" t="str">
        <f t="shared" si="149"/>
        <v>&lt;0</v>
      </c>
      <c r="BG137" s="2"/>
      <c r="BH137" s="867">
        <f t="shared" si="80"/>
        <v>53.599999999999994</v>
      </c>
      <c r="BI137" s="867">
        <f t="shared" si="81"/>
        <v>51.199999999999996</v>
      </c>
      <c r="BJ137" s="854">
        <v>51.199999999999996</v>
      </c>
      <c r="BK137" s="854"/>
      <c r="BL137" s="854"/>
      <c r="BM137" s="808">
        <v>2.4</v>
      </c>
    </row>
    <row r="138" spans="1:65" ht="19.5" customHeight="1" x14ac:dyDescent="0.3">
      <c r="A138" s="636" t="s">
        <v>93</v>
      </c>
      <c r="B138" s="666" t="s">
        <v>268</v>
      </c>
      <c r="C138" s="604"/>
      <c r="D138" s="372">
        <f t="shared" si="129"/>
        <v>0</v>
      </c>
      <c r="E138" s="30">
        <f t="shared" si="130"/>
        <v>1352.3999999999999</v>
      </c>
      <c r="F138" s="30">
        <f t="shared" si="137"/>
        <v>778.69999999999993</v>
      </c>
      <c r="G138" s="30">
        <f t="shared" si="138"/>
        <v>573.70000000000005</v>
      </c>
      <c r="H138" s="30">
        <f t="shared" si="78"/>
        <v>1352.3999999999999</v>
      </c>
      <c r="I138" s="30" t="str">
        <f t="shared" si="79"/>
        <v xml:space="preserve"> </v>
      </c>
      <c r="J138" s="877">
        <f t="shared" si="107"/>
        <v>932.2</v>
      </c>
      <c r="K138" s="47">
        <f t="shared" si="100"/>
        <v>420.19999999999982</v>
      </c>
      <c r="L138" s="178">
        <f t="shared" si="101"/>
        <v>145.07616391332328</v>
      </c>
      <c r="M138" s="397">
        <f t="shared" si="117"/>
        <v>0</v>
      </c>
      <c r="N138" s="372">
        <f t="shared" si="117"/>
        <v>0</v>
      </c>
      <c r="O138" s="30">
        <f t="shared" si="136"/>
        <v>1331.1</v>
      </c>
      <c r="P138" s="30">
        <f t="shared" si="92"/>
        <v>778.49999999999989</v>
      </c>
      <c r="Q138" s="30">
        <f t="shared" si="82"/>
        <v>552.6</v>
      </c>
      <c r="R138" s="30">
        <f t="shared" si="94"/>
        <v>1331.1</v>
      </c>
      <c r="S138" s="30" t="str">
        <f t="shared" si="95"/>
        <v xml:space="preserve"> </v>
      </c>
      <c r="T138" s="877">
        <f t="shared" si="139"/>
        <v>918</v>
      </c>
      <c r="U138" s="84">
        <f t="shared" si="140"/>
        <v>413.09999999999991</v>
      </c>
      <c r="V138" s="736">
        <f t="shared" si="141"/>
        <v>145</v>
      </c>
      <c r="W138" s="907"/>
      <c r="X138" s="372"/>
      <c r="Y138" s="405">
        <v>1331.1</v>
      </c>
      <c r="Z138" s="372">
        <f t="shared" si="83"/>
        <v>778.49999999999989</v>
      </c>
      <c r="AA138" s="30">
        <v>552.6</v>
      </c>
      <c r="AB138" s="30">
        <f t="shared" si="99"/>
        <v>1331.1</v>
      </c>
      <c r="AC138" s="30" t="str">
        <f t="shared" si="98"/>
        <v xml:space="preserve"> </v>
      </c>
      <c r="AD138" s="958">
        <v>918</v>
      </c>
      <c r="AE138" s="30">
        <f t="shared" si="142"/>
        <v>413.09999999999991</v>
      </c>
      <c r="AF138" s="152">
        <f t="shared" si="150"/>
        <v>145</v>
      </c>
      <c r="AG138" s="413"/>
      <c r="AH138" s="30"/>
      <c r="AI138" s="30"/>
      <c r="AJ138" s="30">
        <f t="shared" si="143"/>
        <v>0</v>
      </c>
      <c r="AK138" s="30" t="str">
        <f t="shared" si="144"/>
        <v xml:space="preserve"> </v>
      </c>
      <c r="AL138" s="831"/>
      <c r="AM138" s="30">
        <f t="shared" si="145"/>
        <v>0</v>
      </c>
      <c r="AN138" s="206" t="str">
        <f t="shared" si="105"/>
        <v xml:space="preserve"> </v>
      </c>
      <c r="AO138" s="151"/>
      <c r="AP138" s="372"/>
      <c r="AQ138" s="30"/>
      <c r="AR138" s="30">
        <f t="shared" si="146"/>
        <v>0</v>
      </c>
      <c r="AS138" s="47" t="str">
        <f t="shared" si="106"/>
        <v xml:space="preserve"> </v>
      </c>
      <c r="AT138" s="786"/>
      <c r="AU138" s="30">
        <f t="shared" si="147"/>
        <v>0</v>
      </c>
      <c r="AV138" s="509" t="str">
        <f t="shared" si="104"/>
        <v xml:space="preserve"> </v>
      </c>
      <c r="AW138" s="577"/>
      <c r="AX138" s="372"/>
      <c r="AY138" s="30">
        <v>21.3</v>
      </c>
      <c r="AZ138" s="30">
        <f t="shared" si="148"/>
        <v>0.19999999999999929</v>
      </c>
      <c r="BA138" s="30">
        <v>21.1</v>
      </c>
      <c r="BB138" s="73">
        <f t="shared" si="109"/>
        <v>21.3</v>
      </c>
      <c r="BC138" s="30" t="str">
        <f t="shared" si="135"/>
        <v xml:space="preserve"> </v>
      </c>
      <c r="BD138" s="786">
        <v>14.2</v>
      </c>
      <c r="BE138" s="30">
        <f t="shared" si="127"/>
        <v>7.1000000000000014</v>
      </c>
      <c r="BF138" s="148">
        <f t="shared" si="149"/>
        <v>150.00000000000003</v>
      </c>
      <c r="BH138" s="867">
        <f t="shared" si="80"/>
        <v>75.099999999999994</v>
      </c>
      <c r="BI138" s="867">
        <f t="shared" si="81"/>
        <v>71.3</v>
      </c>
      <c r="BJ138" s="854">
        <v>71.3</v>
      </c>
      <c r="BK138" s="854"/>
      <c r="BL138" s="854"/>
      <c r="BM138" s="811">
        <v>3.8</v>
      </c>
    </row>
    <row r="139" spans="1:65" ht="22.5" customHeight="1" x14ac:dyDescent="0.3">
      <c r="A139" s="636" t="s">
        <v>96</v>
      </c>
      <c r="B139" s="666" t="s">
        <v>269</v>
      </c>
      <c r="C139" s="372">
        <f t="shared" si="129"/>
        <v>0</v>
      </c>
      <c r="D139" s="372">
        <f t="shared" si="129"/>
        <v>0</v>
      </c>
      <c r="E139" s="30">
        <f t="shared" si="130"/>
        <v>-1380.3999999999999</v>
      </c>
      <c r="F139" s="30">
        <f t="shared" si="137"/>
        <v>-891.8</v>
      </c>
      <c r="G139" s="30">
        <f t="shared" si="138"/>
        <v>-488.6</v>
      </c>
      <c r="H139" s="30">
        <f t="shared" si="78"/>
        <v>-1380.3999999999999</v>
      </c>
      <c r="I139" s="30" t="str">
        <f t="shared" si="79"/>
        <v xml:space="preserve"> </v>
      </c>
      <c r="J139" s="877">
        <f t="shared" si="107"/>
        <v>-948.8</v>
      </c>
      <c r="K139" s="47">
        <f t="shared" si="100"/>
        <v>-431.59999999999991</v>
      </c>
      <c r="L139" s="178">
        <f t="shared" si="101"/>
        <v>145.48903878583474</v>
      </c>
      <c r="M139" s="397">
        <f t="shared" si="117"/>
        <v>0</v>
      </c>
      <c r="N139" s="372">
        <f t="shared" si="117"/>
        <v>0</v>
      </c>
      <c r="O139" s="30">
        <f t="shared" si="136"/>
        <v>-1362.3</v>
      </c>
      <c r="P139" s="30">
        <f t="shared" si="92"/>
        <v>-891.69999999999993</v>
      </c>
      <c r="Q139" s="30">
        <f t="shared" si="82"/>
        <v>-470.6</v>
      </c>
      <c r="R139" s="30">
        <f t="shared" si="94"/>
        <v>-1362.3</v>
      </c>
      <c r="S139" s="30" t="str">
        <f t="shared" si="95"/>
        <v xml:space="preserve"> </v>
      </c>
      <c r="T139" s="877">
        <f t="shared" si="139"/>
        <v>-933.9</v>
      </c>
      <c r="U139" s="84">
        <f t="shared" si="140"/>
        <v>-428.4</v>
      </c>
      <c r="V139" s="736">
        <f t="shared" si="141"/>
        <v>145.87214905236107</v>
      </c>
      <c r="W139" s="907"/>
      <c r="X139" s="372"/>
      <c r="Y139" s="405">
        <v>-1362.3</v>
      </c>
      <c r="Z139" s="372">
        <f t="shared" si="83"/>
        <v>-891.69999999999993</v>
      </c>
      <c r="AA139" s="30">
        <v>-470.6</v>
      </c>
      <c r="AB139" s="30">
        <f t="shared" si="99"/>
        <v>-1362.3</v>
      </c>
      <c r="AC139" s="30" t="str">
        <f t="shared" si="98"/>
        <v xml:space="preserve"> </v>
      </c>
      <c r="AD139" s="958">
        <v>-933.9</v>
      </c>
      <c r="AE139" s="30">
        <f t="shared" si="142"/>
        <v>-428.4</v>
      </c>
      <c r="AF139" s="152">
        <f t="shared" si="150"/>
        <v>145.87214905236107</v>
      </c>
      <c r="AG139" s="413"/>
      <c r="AH139" s="30"/>
      <c r="AI139" s="30"/>
      <c r="AJ139" s="30">
        <f t="shared" si="143"/>
        <v>0</v>
      </c>
      <c r="AK139" s="30" t="str">
        <f t="shared" si="144"/>
        <v xml:space="preserve"> </v>
      </c>
      <c r="AL139" s="831"/>
      <c r="AM139" s="30">
        <f t="shared" si="145"/>
        <v>0</v>
      </c>
      <c r="AN139" s="206" t="str">
        <f t="shared" si="105"/>
        <v xml:space="preserve"> </v>
      </c>
      <c r="AO139" s="151"/>
      <c r="AP139" s="372"/>
      <c r="AQ139" s="30"/>
      <c r="AR139" s="30">
        <f t="shared" si="146"/>
        <v>0</v>
      </c>
      <c r="AS139" s="47" t="str">
        <f t="shared" si="106"/>
        <v xml:space="preserve"> </v>
      </c>
      <c r="AT139" s="786"/>
      <c r="AU139" s="30">
        <f t="shared" si="147"/>
        <v>0</v>
      </c>
      <c r="AV139" s="509" t="str">
        <f t="shared" si="104"/>
        <v xml:space="preserve"> </v>
      </c>
      <c r="AW139" s="577"/>
      <c r="AX139" s="372"/>
      <c r="AY139" s="30">
        <v>-18.100000000000001</v>
      </c>
      <c r="AZ139" s="30">
        <f t="shared" si="148"/>
        <v>-0.10000000000000142</v>
      </c>
      <c r="BA139" s="30">
        <v>-18</v>
      </c>
      <c r="BB139" s="141">
        <f t="shared" si="109"/>
        <v>-18.100000000000001</v>
      </c>
      <c r="BC139" s="30" t="str">
        <f t="shared" si="135"/>
        <v xml:space="preserve"> </v>
      </c>
      <c r="BD139" s="786">
        <v>-14.9</v>
      </c>
      <c r="BE139" s="30">
        <f t="shared" si="127"/>
        <v>-3.2000000000000011</v>
      </c>
      <c r="BF139" s="148">
        <f t="shared" si="149"/>
        <v>121.47651006711411</v>
      </c>
      <c r="BH139" s="867">
        <f t="shared" si="80"/>
        <v>-21.5</v>
      </c>
      <c r="BI139" s="867">
        <f t="shared" si="81"/>
        <v>-20.100000000000001</v>
      </c>
      <c r="BJ139" s="854">
        <v>-20.100000000000001</v>
      </c>
      <c r="BK139" s="854"/>
      <c r="BL139" s="854"/>
      <c r="BM139" s="808">
        <v>-1.4</v>
      </c>
    </row>
    <row r="140" spans="1:65" s="8" customFormat="1" ht="18.75" customHeight="1" x14ac:dyDescent="0.3">
      <c r="A140" s="664" t="s">
        <v>99</v>
      </c>
      <c r="B140" s="665" t="s">
        <v>97</v>
      </c>
      <c r="C140" s="397">
        <f t="shared" si="129"/>
        <v>0</v>
      </c>
      <c r="D140" s="397">
        <f t="shared" si="129"/>
        <v>0</v>
      </c>
      <c r="E140" s="49">
        <f t="shared" si="130"/>
        <v>0</v>
      </c>
      <c r="F140" s="49">
        <f t="shared" si="137"/>
        <v>0</v>
      </c>
      <c r="G140" s="49">
        <f t="shared" si="138"/>
        <v>0</v>
      </c>
      <c r="H140" s="49">
        <f t="shared" ref="H140:H202" si="151">E140-D140</f>
        <v>0</v>
      </c>
      <c r="I140" s="49" t="str">
        <f t="shared" ref="I140:I202" si="152">IF(D140&lt;&gt;0,IF(E140/D140*100&lt;0,"&lt;0",IF(E140/D140*100&gt;200,"&gt;200",E140/D140*100))," ")</f>
        <v xml:space="preserve"> </v>
      </c>
      <c r="J140" s="884">
        <f t="shared" si="107"/>
        <v>0</v>
      </c>
      <c r="K140" s="67">
        <f t="shared" si="100"/>
        <v>0</v>
      </c>
      <c r="L140" s="177" t="str">
        <f t="shared" si="101"/>
        <v xml:space="preserve"> </v>
      </c>
      <c r="M140" s="397">
        <f t="shared" si="117"/>
        <v>0</v>
      </c>
      <c r="N140" s="397">
        <f t="shared" si="117"/>
        <v>0</v>
      </c>
      <c r="O140" s="49">
        <f t="shared" si="136"/>
        <v>0</v>
      </c>
      <c r="P140" s="49">
        <f t="shared" si="92"/>
        <v>0</v>
      </c>
      <c r="Q140" s="49">
        <f t="shared" si="82"/>
        <v>0</v>
      </c>
      <c r="R140" s="49">
        <f t="shared" si="94"/>
        <v>0</v>
      </c>
      <c r="S140" s="49" t="str">
        <f t="shared" si="95"/>
        <v xml:space="preserve"> </v>
      </c>
      <c r="T140" s="884">
        <f t="shared" si="139"/>
        <v>0</v>
      </c>
      <c r="U140" s="91">
        <f t="shared" si="140"/>
        <v>0</v>
      </c>
      <c r="V140" s="735" t="str">
        <f t="shared" si="141"/>
        <v xml:space="preserve"> </v>
      </c>
      <c r="W140" s="916"/>
      <c r="X140" s="397"/>
      <c r="Y140" s="388"/>
      <c r="Z140" s="397">
        <f t="shared" si="83"/>
        <v>0</v>
      </c>
      <c r="AA140" s="49"/>
      <c r="AB140" s="30">
        <f t="shared" si="99"/>
        <v>0</v>
      </c>
      <c r="AC140" s="30" t="str">
        <f t="shared" si="98"/>
        <v xml:space="preserve"> </v>
      </c>
      <c r="AD140" s="962"/>
      <c r="AE140" s="49">
        <f t="shared" si="142"/>
        <v>0</v>
      </c>
      <c r="AF140" s="152" t="str">
        <f t="shared" si="150"/>
        <v xml:space="preserve"> </v>
      </c>
      <c r="AG140" s="487"/>
      <c r="AH140" s="49"/>
      <c r="AI140" s="49">
        <f>AI141+AI142</f>
        <v>0</v>
      </c>
      <c r="AJ140" s="49">
        <f t="shared" si="143"/>
        <v>0</v>
      </c>
      <c r="AK140" s="49" t="str">
        <f t="shared" si="144"/>
        <v xml:space="preserve"> </v>
      </c>
      <c r="AL140" s="841"/>
      <c r="AM140" s="49">
        <f t="shared" si="145"/>
        <v>0</v>
      </c>
      <c r="AN140" s="206" t="str">
        <f t="shared" si="105"/>
        <v xml:space="preserve"> </v>
      </c>
      <c r="AO140" s="175"/>
      <c r="AP140" s="397"/>
      <c r="AQ140" s="49">
        <f>AQ141+AQ142</f>
        <v>0</v>
      </c>
      <c r="AR140" s="49">
        <f t="shared" si="146"/>
        <v>0</v>
      </c>
      <c r="AS140" s="67" t="str">
        <f t="shared" si="106"/>
        <v xml:space="preserve"> </v>
      </c>
      <c r="AT140" s="792"/>
      <c r="AU140" s="49">
        <f t="shared" si="147"/>
        <v>0</v>
      </c>
      <c r="AV140" s="523" t="str">
        <f t="shared" si="104"/>
        <v xml:space="preserve"> </v>
      </c>
      <c r="AW140" s="574"/>
      <c r="AX140" s="397">
        <f>AX141+AX142</f>
        <v>0</v>
      </c>
      <c r="AY140" s="49">
        <f>AY141+AY142</f>
        <v>0</v>
      </c>
      <c r="AZ140" s="49">
        <f t="shared" si="148"/>
        <v>0</v>
      </c>
      <c r="BA140" s="49">
        <f>BA141+BA142</f>
        <v>0</v>
      </c>
      <c r="BB140" s="135">
        <f t="shared" si="109"/>
        <v>0</v>
      </c>
      <c r="BC140" s="49" t="str">
        <f t="shared" si="135"/>
        <v xml:space="preserve"> </v>
      </c>
      <c r="BD140" s="792"/>
      <c r="BE140" s="49">
        <f t="shared" si="127"/>
        <v>0</v>
      </c>
      <c r="BF140" s="148" t="str">
        <f t="shared" si="149"/>
        <v xml:space="preserve"> </v>
      </c>
      <c r="BG140" s="2"/>
      <c r="BH140" s="867">
        <f t="shared" ref="BH140:BH202" si="153">BI140+BM140</f>
        <v>0</v>
      </c>
      <c r="BI140" s="867">
        <f t="shared" ref="BI140:BI202" si="154">BJ140+BK140+BL140</f>
        <v>0</v>
      </c>
      <c r="BJ140" s="854"/>
      <c r="BK140" s="854"/>
      <c r="BL140" s="854"/>
      <c r="BM140" s="854">
        <v>0</v>
      </c>
    </row>
    <row r="141" spans="1:65" ht="19.5" customHeight="1" x14ac:dyDescent="0.3">
      <c r="A141" s="668" t="s">
        <v>101</v>
      </c>
      <c r="B141" s="666" t="s">
        <v>100</v>
      </c>
      <c r="C141" s="604"/>
      <c r="D141" s="372">
        <f t="shared" si="129"/>
        <v>0</v>
      </c>
      <c r="E141" s="30">
        <f t="shared" si="130"/>
        <v>0</v>
      </c>
      <c r="F141" s="30">
        <f t="shared" ref="F141:F202" si="155">Z141+AI141+AQ141+AZ141</f>
        <v>0</v>
      </c>
      <c r="G141" s="30">
        <f t="shared" si="138"/>
        <v>0</v>
      </c>
      <c r="H141" s="30">
        <f t="shared" si="151"/>
        <v>0</v>
      </c>
      <c r="I141" s="30" t="str">
        <f t="shared" si="152"/>
        <v xml:space="preserve"> </v>
      </c>
      <c r="J141" s="876">
        <f t="shared" si="107"/>
        <v>0</v>
      </c>
      <c r="K141" s="69">
        <f t="shared" si="100"/>
        <v>0</v>
      </c>
      <c r="L141" s="180" t="str">
        <f t="shared" si="101"/>
        <v xml:space="preserve"> </v>
      </c>
      <c r="M141" s="397">
        <f t="shared" si="117"/>
        <v>0</v>
      </c>
      <c r="N141" s="372">
        <f t="shared" si="117"/>
        <v>0</v>
      </c>
      <c r="O141" s="30">
        <f t="shared" si="136"/>
        <v>0</v>
      </c>
      <c r="P141" s="30">
        <f t="shared" ref="P141:P202" si="156">Z141+AI141+AQ141</f>
        <v>0</v>
      </c>
      <c r="Q141" s="30">
        <f t="shared" ref="Q141:Q202" si="157">AA141</f>
        <v>0</v>
      </c>
      <c r="R141" s="30">
        <f t="shared" si="94"/>
        <v>0</v>
      </c>
      <c r="S141" s="30" t="str">
        <f t="shared" si="95"/>
        <v xml:space="preserve"> </v>
      </c>
      <c r="T141" s="876">
        <f t="shared" si="139"/>
        <v>0</v>
      </c>
      <c r="U141" s="92">
        <f t="shared" si="140"/>
        <v>0</v>
      </c>
      <c r="V141" s="737" t="str">
        <f t="shared" si="141"/>
        <v xml:space="preserve"> </v>
      </c>
      <c r="W141" s="907"/>
      <c r="X141" s="372"/>
      <c r="Y141" s="381"/>
      <c r="Z141" s="372">
        <f t="shared" ref="Z141:Z201" si="158">Y141-AA141</f>
        <v>0</v>
      </c>
      <c r="AA141" s="30"/>
      <c r="AB141" s="30">
        <f t="shared" si="99"/>
        <v>0</v>
      </c>
      <c r="AC141" s="30" t="str">
        <f t="shared" si="98"/>
        <v xml:space="preserve"> </v>
      </c>
      <c r="AD141" s="956"/>
      <c r="AE141" s="30">
        <f t="shared" si="142"/>
        <v>0</v>
      </c>
      <c r="AF141" s="152" t="str">
        <f t="shared" si="150"/>
        <v xml:space="preserve"> </v>
      </c>
      <c r="AG141" s="413"/>
      <c r="AH141" s="30"/>
      <c r="AI141" s="30"/>
      <c r="AJ141" s="30">
        <f t="shared" si="143"/>
        <v>0</v>
      </c>
      <c r="AK141" s="30" t="str">
        <f t="shared" si="144"/>
        <v xml:space="preserve"> </v>
      </c>
      <c r="AL141" s="831"/>
      <c r="AM141" s="30">
        <f t="shared" si="145"/>
        <v>0</v>
      </c>
      <c r="AN141" s="206" t="str">
        <f t="shared" si="105"/>
        <v xml:space="preserve"> </v>
      </c>
      <c r="AO141" s="151"/>
      <c r="AP141" s="372"/>
      <c r="AQ141" s="30"/>
      <c r="AR141" s="30">
        <f t="shared" si="146"/>
        <v>0</v>
      </c>
      <c r="AS141" s="69" t="str">
        <f t="shared" si="106"/>
        <v xml:space="preserve"> </v>
      </c>
      <c r="AT141" s="786"/>
      <c r="AU141" s="30">
        <f t="shared" si="147"/>
        <v>0</v>
      </c>
      <c r="AV141" s="525" t="str">
        <f t="shared" si="104"/>
        <v xml:space="preserve"> </v>
      </c>
      <c r="AW141" s="575"/>
      <c r="AX141" s="372"/>
      <c r="AY141" s="30"/>
      <c r="AZ141" s="30">
        <f t="shared" ref="AZ141:AZ202" si="159">AY141-BA141</f>
        <v>0</v>
      </c>
      <c r="BA141" s="30"/>
      <c r="BB141" s="73">
        <f t="shared" si="109"/>
        <v>0</v>
      </c>
      <c r="BC141" s="36" t="str">
        <f t="shared" si="135"/>
        <v xml:space="preserve"> </v>
      </c>
      <c r="BD141" s="786"/>
      <c r="BE141" s="30">
        <f t="shared" si="127"/>
        <v>0</v>
      </c>
      <c r="BF141" s="148" t="str">
        <f t="shared" si="149"/>
        <v xml:space="preserve"> </v>
      </c>
      <c r="BH141" s="867">
        <f t="shared" si="153"/>
        <v>0</v>
      </c>
      <c r="BI141" s="867">
        <f t="shared" si="154"/>
        <v>0</v>
      </c>
      <c r="BJ141" s="857"/>
      <c r="BK141" s="857"/>
      <c r="BL141" s="857"/>
      <c r="BM141" s="854"/>
    </row>
    <row r="142" spans="1:65" ht="21.75" customHeight="1" x14ac:dyDescent="0.3">
      <c r="A142" s="668" t="s">
        <v>103</v>
      </c>
      <c r="B142" s="666" t="s">
        <v>102</v>
      </c>
      <c r="C142" s="604"/>
      <c r="D142" s="372">
        <f t="shared" si="129"/>
        <v>0</v>
      </c>
      <c r="E142" s="30">
        <f t="shared" si="130"/>
        <v>0</v>
      </c>
      <c r="F142" s="30">
        <f t="shared" si="155"/>
        <v>0</v>
      </c>
      <c r="G142" s="30">
        <f t="shared" si="138"/>
        <v>0</v>
      </c>
      <c r="H142" s="30">
        <f t="shared" si="151"/>
        <v>0</v>
      </c>
      <c r="I142" s="30" t="str">
        <f t="shared" si="152"/>
        <v xml:space="preserve"> </v>
      </c>
      <c r="J142" s="876">
        <f t="shared" si="107"/>
        <v>0</v>
      </c>
      <c r="K142" s="69">
        <f t="shared" si="100"/>
        <v>0</v>
      </c>
      <c r="L142" s="180" t="str">
        <f t="shared" si="101"/>
        <v xml:space="preserve"> </v>
      </c>
      <c r="M142" s="397">
        <f t="shared" si="117"/>
        <v>0</v>
      </c>
      <c r="N142" s="372">
        <f t="shared" si="117"/>
        <v>0</v>
      </c>
      <c r="O142" s="30">
        <f t="shared" si="136"/>
        <v>0</v>
      </c>
      <c r="P142" s="30">
        <f t="shared" si="156"/>
        <v>0</v>
      </c>
      <c r="Q142" s="30">
        <f t="shared" si="157"/>
        <v>0</v>
      </c>
      <c r="R142" s="30">
        <f t="shared" si="94"/>
        <v>0</v>
      </c>
      <c r="S142" s="30" t="str">
        <f t="shared" si="95"/>
        <v xml:space="preserve"> </v>
      </c>
      <c r="T142" s="876">
        <f t="shared" si="139"/>
        <v>0</v>
      </c>
      <c r="U142" s="92">
        <f t="shared" si="140"/>
        <v>0</v>
      </c>
      <c r="V142" s="737" t="str">
        <f t="shared" si="141"/>
        <v xml:space="preserve"> </v>
      </c>
      <c r="W142" s="907"/>
      <c r="X142" s="372"/>
      <c r="Y142" s="381"/>
      <c r="Z142" s="372">
        <f t="shared" si="158"/>
        <v>0</v>
      </c>
      <c r="AA142" s="30"/>
      <c r="AB142" s="30">
        <f t="shared" si="99"/>
        <v>0</v>
      </c>
      <c r="AC142" s="30" t="str">
        <f t="shared" si="98"/>
        <v xml:space="preserve"> </v>
      </c>
      <c r="AD142" s="956"/>
      <c r="AE142" s="30">
        <f t="shared" si="142"/>
        <v>0</v>
      </c>
      <c r="AF142" s="152" t="str">
        <f t="shared" si="150"/>
        <v xml:space="preserve"> </v>
      </c>
      <c r="AG142" s="413"/>
      <c r="AH142" s="30"/>
      <c r="AI142" s="30"/>
      <c r="AJ142" s="30">
        <f t="shared" si="143"/>
        <v>0</v>
      </c>
      <c r="AK142" s="30" t="str">
        <f t="shared" si="144"/>
        <v xml:space="preserve"> </v>
      </c>
      <c r="AL142" s="831"/>
      <c r="AM142" s="30">
        <f t="shared" si="145"/>
        <v>0</v>
      </c>
      <c r="AN142" s="206" t="str">
        <f t="shared" si="105"/>
        <v xml:space="preserve"> </v>
      </c>
      <c r="AO142" s="151"/>
      <c r="AP142" s="372"/>
      <c r="AQ142" s="30"/>
      <c r="AR142" s="30">
        <f t="shared" si="146"/>
        <v>0</v>
      </c>
      <c r="AS142" s="69" t="str">
        <f t="shared" si="106"/>
        <v xml:space="preserve"> </v>
      </c>
      <c r="AT142" s="786"/>
      <c r="AU142" s="30">
        <f t="shared" si="147"/>
        <v>0</v>
      </c>
      <c r="AV142" s="525" t="str">
        <f t="shared" si="104"/>
        <v xml:space="preserve"> </v>
      </c>
      <c r="AW142" s="575"/>
      <c r="AX142" s="397"/>
      <c r="AY142" s="49"/>
      <c r="AZ142" s="49">
        <f t="shared" si="159"/>
        <v>0</v>
      </c>
      <c r="BA142" s="49"/>
      <c r="BB142" s="73">
        <f t="shared" si="109"/>
        <v>0</v>
      </c>
      <c r="BC142" s="36" t="str">
        <f t="shared" si="135"/>
        <v xml:space="preserve"> </v>
      </c>
      <c r="BD142" s="786"/>
      <c r="BE142" s="30">
        <f t="shared" si="127"/>
        <v>0</v>
      </c>
      <c r="BF142" s="148" t="str">
        <f t="shared" si="149"/>
        <v xml:space="preserve"> </v>
      </c>
      <c r="BH142" s="867">
        <f t="shared" si="153"/>
        <v>0</v>
      </c>
      <c r="BI142" s="867">
        <f t="shared" si="154"/>
        <v>0</v>
      </c>
      <c r="BJ142" s="854"/>
      <c r="BK142" s="854"/>
      <c r="BL142" s="854"/>
      <c r="BM142" s="854"/>
    </row>
    <row r="143" spans="1:65" s="8" customFormat="1" ht="23.25" customHeight="1" x14ac:dyDescent="0.3">
      <c r="A143" s="669" t="s">
        <v>106</v>
      </c>
      <c r="B143" s="670" t="s">
        <v>98</v>
      </c>
      <c r="C143" s="719">
        <f t="shared" si="129"/>
        <v>0</v>
      </c>
      <c r="D143" s="397">
        <f t="shared" si="129"/>
        <v>0</v>
      </c>
      <c r="E143" s="49">
        <f t="shared" si="130"/>
        <v>-2.5</v>
      </c>
      <c r="F143" s="49">
        <f t="shared" si="155"/>
        <v>-2.5</v>
      </c>
      <c r="G143" s="49">
        <f t="shared" si="138"/>
        <v>0</v>
      </c>
      <c r="H143" s="49">
        <f t="shared" si="151"/>
        <v>-2.5</v>
      </c>
      <c r="I143" s="49" t="str">
        <f t="shared" si="152"/>
        <v xml:space="preserve"> </v>
      </c>
      <c r="J143" s="884">
        <f t="shared" si="107"/>
        <v>0</v>
      </c>
      <c r="K143" s="67">
        <f t="shared" si="100"/>
        <v>-2.5</v>
      </c>
      <c r="L143" s="177" t="str">
        <f t="shared" si="101"/>
        <v xml:space="preserve"> </v>
      </c>
      <c r="M143" s="397">
        <f t="shared" si="117"/>
        <v>0</v>
      </c>
      <c r="N143" s="397">
        <f t="shared" si="117"/>
        <v>0</v>
      </c>
      <c r="O143" s="49">
        <f t="shared" si="136"/>
        <v>-2.5</v>
      </c>
      <c r="P143" s="30">
        <f t="shared" si="156"/>
        <v>-2.5</v>
      </c>
      <c r="Q143" s="49">
        <f t="shared" si="157"/>
        <v>0</v>
      </c>
      <c r="R143" s="49">
        <f t="shared" si="94"/>
        <v>-2.5</v>
      </c>
      <c r="S143" s="49" t="str">
        <f t="shared" si="95"/>
        <v xml:space="preserve"> </v>
      </c>
      <c r="T143" s="884">
        <f t="shared" si="139"/>
        <v>0</v>
      </c>
      <c r="U143" s="91">
        <f t="shared" si="140"/>
        <v>-2.5</v>
      </c>
      <c r="V143" s="735" t="str">
        <f t="shared" si="141"/>
        <v xml:space="preserve"> </v>
      </c>
      <c r="W143" s="916">
        <f>W144+W145+W148+W149</f>
        <v>0</v>
      </c>
      <c r="X143" s="397">
        <f>X144+X145+X148+X149</f>
        <v>0</v>
      </c>
      <c r="Y143" s="388">
        <f>Y144+Y145+Y148+Y149</f>
        <v>-2.5</v>
      </c>
      <c r="Z143" s="372">
        <f t="shared" si="158"/>
        <v>-2.5</v>
      </c>
      <c r="AA143" s="49">
        <f>AA144+AA145+AA148+AA149</f>
        <v>0</v>
      </c>
      <c r="AB143" s="30">
        <f t="shared" si="99"/>
        <v>-2.5</v>
      </c>
      <c r="AC143" s="30" t="str">
        <f t="shared" si="98"/>
        <v xml:space="preserve"> </v>
      </c>
      <c r="AD143" s="962">
        <f>AD144+AD145+AD148+AD149</f>
        <v>0</v>
      </c>
      <c r="AE143" s="49">
        <f t="shared" si="142"/>
        <v>-2.5</v>
      </c>
      <c r="AF143" s="152" t="str">
        <f t="shared" si="150"/>
        <v xml:space="preserve"> </v>
      </c>
      <c r="AG143" s="487"/>
      <c r="AH143" s="49"/>
      <c r="AI143" s="49">
        <f>AI144+AI145+AI148+AI149</f>
        <v>0</v>
      </c>
      <c r="AJ143" s="49">
        <f t="shared" si="143"/>
        <v>0</v>
      </c>
      <c r="AK143" s="49" t="str">
        <f t="shared" si="144"/>
        <v xml:space="preserve"> </v>
      </c>
      <c r="AL143" s="841"/>
      <c r="AM143" s="49">
        <f t="shared" si="145"/>
        <v>0</v>
      </c>
      <c r="AN143" s="206" t="str">
        <f t="shared" si="105"/>
        <v xml:space="preserve"> </v>
      </c>
      <c r="AO143" s="175"/>
      <c r="AP143" s="397"/>
      <c r="AQ143" s="49">
        <f>AQ144+AQ145+AQ148+AQ149</f>
        <v>0</v>
      </c>
      <c r="AR143" s="49">
        <f t="shared" si="146"/>
        <v>0</v>
      </c>
      <c r="AS143" s="67" t="str">
        <f t="shared" si="106"/>
        <v xml:space="preserve"> </v>
      </c>
      <c r="AT143" s="792"/>
      <c r="AU143" s="49">
        <f t="shared" si="147"/>
        <v>0</v>
      </c>
      <c r="AV143" s="523" t="str">
        <f t="shared" si="104"/>
        <v xml:space="preserve"> </v>
      </c>
      <c r="AW143" s="574"/>
      <c r="AX143" s="397">
        <f>AX144+AX145+AX148+AX149</f>
        <v>0</v>
      </c>
      <c r="AY143" s="49">
        <f>AY144+AY145+AY148+AY149</f>
        <v>0</v>
      </c>
      <c r="AZ143" s="49">
        <f t="shared" si="159"/>
        <v>0</v>
      </c>
      <c r="BA143" s="49">
        <f>BA144+BA145+BA148+BA149</f>
        <v>0</v>
      </c>
      <c r="BB143" s="135">
        <f t="shared" si="109"/>
        <v>0</v>
      </c>
      <c r="BC143" s="56" t="str">
        <f t="shared" si="135"/>
        <v xml:space="preserve"> </v>
      </c>
      <c r="BD143" s="792"/>
      <c r="BE143" s="49">
        <f t="shared" si="127"/>
        <v>0</v>
      </c>
      <c r="BF143" s="148" t="str">
        <f t="shared" si="149"/>
        <v xml:space="preserve"> </v>
      </c>
      <c r="BG143" s="2"/>
      <c r="BH143" s="867">
        <f t="shared" si="153"/>
        <v>0</v>
      </c>
      <c r="BI143" s="867">
        <f t="shared" si="154"/>
        <v>0</v>
      </c>
      <c r="BJ143" s="854">
        <v>0</v>
      </c>
      <c r="BK143" s="854"/>
      <c r="BL143" s="854"/>
      <c r="BM143" s="857">
        <v>0</v>
      </c>
    </row>
    <row r="144" spans="1:65" ht="22.5" customHeight="1" x14ac:dyDescent="0.3">
      <c r="A144" s="671" t="s">
        <v>104</v>
      </c>
      <c r="B144" s="672" t="s">
        <v>105</v>
      </c>
      <c r="C144" s="720">
        <f t="shared" si="129"/>
        <v>0</v>
      </c>
      <c r="D144" s="372">
        <f t="shared" si="129"/>
        <v>0</v>
      </c>
      <c r="E144" s="30">
        <f t="shared" si="130"/>
        <v>-2.5</v>
      </c>
      <c r="F144" s="30">
        <f t="shared" si="155"/>
        <v>-2.5</v>
      </c>
      <c r="G144" s="49">
        <f>Q144+BA144</f>
        <v>0</v>
      </c>
      <c r="H144" s="30">
        <f t="shared" si="151"/>
        <v>-2.5</v>
      </c>
      <c r="I144" s="30" t="str">
        <f t="shared" si="152"/>
        <v xml:space="preserve"> </v>
      </c>
      <c r="J144" s="877">
        <f t="shared" si="107"/>
        <v>0</v>
      </c>
      <c r="K144" s="47">
        <f t="shared" si="100"/>
        <v>-2.5</v>
      </c>
      <c r="L144" s="178" t="str">
        <f t="shared" si="101"/>
        <v xml:space="preserve"> </v>
      </c>
      <c r="M144" s="397">
        <f t="shared" si="117"/>
        <v>0</v>
      </c>
      <c r="N144" s="372">
        <f t="shared" si="117"/>
        <v>0</v>
      </c>
      <c r="O144" s="30">
        <f t="shared" si="136"/>
        <v>-2.5</v>
      </c>
      <c r="P144" s="30">
        <f t="shared" si="156"/>
        <v>-2.5</v>
      </c>
      <c r="Q144" s="30">
        <f t="shared" si="157"/>
        <v>0</v>
      </c>
      <c r="R144" s="30">
        <f t="shared" si="94"/>
        <v>-2.5</v>
      </c>
      <c r="S144" s="30" t="str">
        <f t="shared" si="95"/>
        <v xml:space="preserve"> </v>
      </c>
      <c r="T144" s="877">
        <f t="shared" si="139"/>
        <v>0</v>
      </c>
      <c r="U144" s="84">
        <f t="shared" si="140"/>
        <v>-2.5</v>
      </c>
      <c r="V144" s="736" t="str">
        <f t="shared" si="141"/>
        <v xml:space="preserve"> </v>
      </c>
      <c r="W144" s="907"/>
      <c r="X144" s="372"/>
      <c r="Y144" s="381">
        <v>-2.5</v>
      </c>
      <c r="Z144" s="372">
        <f t="shared" si="158"/>
        <v>-2.5</v>
      </c>
      <c r="AA144" s="30"/>
      <c r="AB144" s="30">
        <f t="shared" si="99"/>
        <v>-2.5</v>
      </c>
      <c r="AC144" s="30" t="str">
        <f t="shared" si="98"/>
        <v xml:space="preserve"> </v>
      </c>
      <c r="AD144" s="956"/>
      <c r="AE144" s="30">
        <f t="shared" si="142"/>
        <v>-2.5</v>
      </c>
      <c r="AF144" s="152" t="str">
        <f t="shared" si="150"/>
        <v xml:space="preserve"> </v>
      </c>
      <c r="AG144" s="413"/>
      <c r="AH144" s="30"/>
      <c r="AI144" s="30"/>
      <c r="AJ144" s="30">
        <f t="shared" si="143"/>
        <v>0</v>
      </c>
      <c r="AK144" s="30" t="str">
        <f t="shared" si="144"/>
        <v xml:space="preserve"> </v>
      </c>
      <c r="AL144" s="831"/>
      <c r="AM144" s="30">
        <f t="shared" si="145"/>
        <v>0</v>
      </c>
      <c r="AN144" s="206" t="str">
        <f t="shared" si="105"/>
        <v xml:space="preserve"> </v>
      </c>
      <c r="AO144" s="151"/>
      <c r="AP144" s="372"/>
      <c r="AQ144" s="30"/>
      <c r="AR144" s="30">
        <f t="shared" si="146"/>
        <v>0</v>
      </c>
      <c r="AS144" s="47" t="str">
        <f t="shared" si="106"/>
        <v xml:space="preserve"> </v>
      </c>
      <c r="AT144" s="786"/>
      <c r="AU144" s="30">
        <f t="shared" si="147"/>
        <v>0</v>
      </c>
      <c r="AV144" s="509" t="str">
        <f t="shared" si="104"/>
        <v xml:space="preserve"> </v>
      </c>
      <c r="AW144" s="577"/>
      <c r="AX144" s="399"/>
      <c r="AY144" s="56"/>
      <c r="AZ144" s="56">
        <f t="shared" si="159"/>
        <v>0</v>
      </c>
      <c r="BA144" s="56"/>
      <c r="BB144" s="73">
        <f t="shared" si="109"/>
        <v>0</v>
      </c>
      <c r="BC144" s="36" t="str">
        <f t="shared" si="135"/>
        <v xml:space="preserve"> </v>
      </c>
      <c r="BD144" s="786"/>
      <c r="BE144" s="30">
        <f t="shared" si="127"/>
        <v>0</v>
      </c>
      <c r="BF144" s="148" t="str">
        <f t="shared" si="149"/>
        <v xml:space="preserve"> </v>
      </c>
      <c r="BH144" s="867">
        <f t="shared" si="153"/>
        <v>0</v>
      </c>
      <c r="BI144" s="867">
        <f t="shared" si="154"/>
        <v>0</v>
      </c>
      <c r="BJ144" s="857"/>
      <c r="BK144" s="857"/>
      <c r="BL144" s="857"/>
      <c r="BM144" s="854"/>
    </row>
    <row r="145" spans="1:65" ht="23.25" customHeight="1" x14ac:dyDescent="0.3">
      <c r="A145" s="671" t="s">
        <v>108</v>
      </c>
      <c r="B145" s="672" t="s">
        <v>107</v>
      </c>
      <c r="C145" s="720">
        <f t="shared" si="129"/>
        <v>0</v>
      </c>
      <c r="D145" s="372">
        <f t="shared" si="129"/>
        <v>0</v>
      </c>
      <c r="E145" s="30">
        <f t="shared" si="130"/>
        <v>0</v>
      </c>
      <c r="F145" s="30">
        <f t="shared" si="155"/>
        <v>0</v>
      </c>
      <c r="G145" s="30">
        <f>Q145+BA145</f>
        <v>0</v>
      </c>
      <c r="H145" s="30">
        <f t="shared" si="151"/>
        <v>0</v>
      </c>
      <c r="I145" s="30" t="str">
        <f t="shared" si="152"/>
        <v xml:space="preserve"> </v>
      </c>
      <c r="J145" s="877">
        <f t="shared" si="107"/>
        <v>0</v>
      </c>
      <c r="K145" s="47">
        <f t="shared" si="100"/>
        <v>0</v>
      </c>
      <c r="L145" s="178" t="str">
        <f t="shared" si="101"/>
        <v xml:space="preserve"> </v>
      </c>
      <c r="M145" s="372">
        <f t="shared" si="117"/>
        <v>0</v>
      </c>
      <c r="N145" s="372">
        <f t="shared" si="117"/>
        <v>0</v>
      </c>
      <c r="O145" s="30">
        <f t="shared" si="136"/>
        <v>0</v>
      </c>
      <c r="P145" s="30">
        <f t="shared" si="156"/>
        <v>0</v>
      </c>
      <c r="Q145" s="30">
        <f t="shared" si="157"/>
        <v>0</v>
      </c>
      <c r="R145" s="30">
        <f t="shared" si="94"/>
        <v>0</v>
      </c>
      <c r="S145" s="30" t="str">
        <f t="shared" si="95"/>
        <v xml:space="preserve"> </v>
      </c>
      <c r="T145" s="877">
        <f t="shared" si="139"/>
        <v>0</v>
      </c>
      <c r="U145" s="84">
        <f t="shared" si="140"/>
        <v>0</v>
      </c>
      <c r="V145" s="736" t="str">
        <f t="shared" si="141"/>
        <v xml:space="preserve"> </v>
      </c>
      <c r="W145" s="907"/>
      <c r="X145" s="372"/>
      <c r="Y145" s="381">
        <f>Y146+Y147</f>
        <v>0</v>
      </c>
      <c r="Z145" s="372">
        <f t="shared" si="158"/>
        <v>0</v>
      </c>
      <c r="AA145" s="30"/>
      <c r="AB145" s="30">
        <f t="shared" si="99"/>
        <v>0</v>
      </c>
      <c r="AC145" s="30" t="str">
        <f t="shared" si="98"/>
        <v xml:space="preserve"> </v>
      </c>
      <c r="AD145" s="956">
        <f>AD146+AD147</f>
        <v>0</v>
      </c>
      <c r="AE145" s="30">
        <f t="shared" si="142"/>
        <v>0</v>
      </c>
      <c r="AF145" s="152" t="str">
        <f t="shared" si="150"/>
        <v xml:space="preserve"> </v>
      </c>
      <c r="AG145" s="413"/>
      <c r="AH145" s="30"/>
      <c r="AI145" s="30"/>
      <c r="AJ145" s="30">
        <f t="shared" si="143"/>
        <v>0</v>
      </c>
      <c r="AK145" s="30" t="str">
        <f t="shared" si="144"/>
        <v xml:space="preserve"> </v>
      </c>
      <c r="AL145" s="831"/>
      <c r="AM145" s="30">
        <f t="shared" si="145"/>
        <v>0</v>
      </c>
      <c r="AN145" s="206" t="str">
        <f t="shared" si="105"/>
        <v xml:space="preserve"> </v>
      </c>
      <c r="AO145" s="151"/>
      <c r="AP145" s="372"/>
      <c r="AQ145" s="30"/>
      <c r="AR145" s="30">
        <f t="shared" si="146"/>
        <v>0</v>
      </c>
      <c r="AS145" s="47" t="str">
        <f t="shared" si="106"/>
        <v xml:space="preserve"> </v>
      </c>
      <c r="AT145" s="786"/>
      <c r="AU145" s="30">
        <f t="shared" si="147"/>
        <v>0</v>
      </c>
      <c r="AV145" s="509" t="str">
        <f t="shared" si="104"/>
        <v xml:space="preserve"> </v>
      </c>
      <c r="AW145" s="577"/>
      <c r="AX145" s="372"/>
      <c r="AY145" s="30"/>
      <c r="AZ145" s="30">
        <f t="shared" si="159"/>
        <v>0</v>
      </c>
      <c r="BA145" s="30"/>
      <c r="BB145" s="73">
        <f t="shared" si="109"/>
        <v>0</v>
      </c>
      <c r="BC145" s="36" t="str">
        <f t="shared" si="135"/>
        <v xml:space="preserve"> </v>
      </c>
      <c r="BD145" s="786"/>
      <c r="BE145" s="30">
        <f t="shared" si="127"/>
        <v>0</v>
      </c>
      <c r="BF145" s="148" t="str">
        <f t="shared" si="149"/>
        <v xml:space="preserve"> </v>
      </c>
      <c r="BH145" s="867">
        <f t="shared" si="153"/>
        <v>0</v>
      </c>
      <c r="BI145" s="867">
        <f t="shared" si="154"/>
        <v>0</v>
      </c>
      <c r="BJ145" s="854"/>
      <c r="BK145" s="854"/>
      <c r="BL145" s="854"/>
      <c r="BM145" s="854"/>
    </row>
    <row r="146" spans="1:65" ht="18" customHeight="1" x14ac:dyDescent="0.3">
      <c r="A146" s="671" t="s">
        <v>351</v>
      </c>
      <c r="B146" s="672" t="s">
        <v>353</v>
      </c>
      <c r="C146" s="720"/>
      <c r="D146" s="372"/>
      <c r="E146" s="30"/>
      <c r="F146" s="30"/>
      <c r="G146" s="30"/>
      <c r="H146" s="30"/>
      <c r="I146" s="30"/>
      <c r="J146" s="877"/>
      <c r="K146" s="73"/>
      <c r="L146" s="184"/>
      <c r="M146" s="372"/>
      <c r="N146" s="372"/>
      <c r="O146" s="30"/>
      <c r="P146" s="30"/>
      <c r="Q146" s="30"/>
      <c r="R146" s="30"/>
      <c r="S146" s="30"/>
      <c r="T146" s="877"/>
      <c r="U146" s="96"/>
      <c r="V146" s="741"/>
      <c r="W146" s="907"/>
      <c r="X146" s="372"/>
      <c r="Y146" s="381">
        <v>-600</v>
      </c>
      <c r="Z146" s="372">
        <f t="shared" si="158"/>
        <v>-600</v>
      </c>
      <c r="AA146" s="30"/>
      <c r="AB146" s="30">
        <f t="shared" si="99"/>
        <v>-600</v>
      </c>
      <c r="AC146" s="30" t="str">
        <f t="shared" si="98"/>
        <v xml:space="preserve"> </v>
      </c>
      <c r="AD146" s="956">
        <v>-775</v>
      </c>
      <c r="AE146" s="30">
        <f t="shared" si="142"/>
        <v>175</v>
      </c>
      <c r="AF146" s="152">
        <f t="shared" si="150"/>
        <v>77.41935483870968</v>
      </c>
      <c r="AG146" s="413"/>
      <c r="AH146" s="30"/>
      <c r="AI146" s="30"/>
      <c r="AJ146" s="30"/>
      <c r="AK146" s="30"/>
      <c r="AL146" s="831"/>
      <c r="AM146" s="30"/>
      <c r="AN146" s="206"/>
      <c r="AO146" s="151"/>
      <c r="AP146" s="372"/>
      <c r="AQ146" s="30"/>
      <c r="AR146" s="30"/>
      <c r="AS146" s="73"/>
      <c r="AT146" s="786"/>
      <c r="AU146" s="30"/>
      <c r="AV146" s="528"/>
      <c r="AW146" s="577"/>
      <c r="AX146" s="372"/>
      <c r="AY146" s="30"/>
      <c r="AZ146" s="30"/>
      <c r="BA146" s="30"/>
      <c r="BB146" s="73"/>
      <c r="BC146" s="36"/>
      <c r="BD146" s="786"/>
      <c r="BE146" s="30"/>
      <c r="BF146" s="148"/>
      <c r="BH146" s="867"/>
      <c r="BI146" s="867"/>
      <c r="BJ146" s="854"/>
      <c r="BK146" s="854"/>
      <c r="BL146" s="854"/>
      <c r="BM146" s="854"/>
    </row>
    <row r="147" spans="1:65" ht="18.75" customHeight="1" x14ac:dyDescent="0.3">
      <c r="A147" s="671" t="s">
        <v>352</v>
      </c>
      <c r="B147" s="672" t="s">
        <v>354</v>
      </c>
      <c r="C147" s="720"/>
      <c r="D147" s="372"/>
      <c r="E147" s="30"/>
      <c r="F147" s="30"/>
      <c r="G147" s="30"/>
      <c r="H147" s="30"/>
      <c r="I147" s="30"/>
      <c r="J147" s="877"/>
      <c r="K147" s="73"/>
      <c r="L147" s="184"/>
      <c r="M147" s="372"/>
      <c r="N147" s="372"/>
      <c r="O147" s="30"/>
      <c r="P147" s="30"/>
      <c r="Q147" s="30"/>
      <c r="R147" s="30"/>
      <c r="S147" s="30"/>
      <c r="T147" s="877"/>
      <c r="U147" s="96"/>
      <c r="V147" s="741"/>
      <c r="W147" s="907"/>
      <c r="X147" s="372"/>
      <c r="Y147" s="381">
        <v>600</v>
      </c>
      <c r="Z147" s="372">
        <f t="shared" si="158"/>
        <v>600</v>
      </c>
      <c r="AA147" s="30"/>
      <c r="AB147" s="30">
        <f t="shared" si="99"/>
        <v>600</v>
      </c>
      <c r="AC147" s="30" t="str">
        <f t="shared" si="98"/>
        <v xml:space="preserve"> </v>
      </c>
      <c r="AD147" s="956">
        <v>775</v>
      </c>
      <c r="AE147" s="30">
        <f t="shared" si="142"/>
        <v>-175</v>
      </c>
      <c r="AF147" s="152">
        <f t="shared" si="150"/>
        <v>77.41935483870968</v>
      </c>
      <c r="AG147" s="413"/>
      <c r="AH147" s="30"/>
      <c r="AI147" s="30"/>
      <c r="AJ147" s="30"/>
      <c r="AK147" s="30"/>
      <c r="AL147" s="831"/>
      <c r="AM147" s="30"/>
      <c r="AN147" s="206"/>
      <c r="AO147" s="151"/>
      <c r="AP147" s="372"/>
      <c r="AQ147" s="30"/>
      <c r="AR147" s="30"/>
      <c r="AS147" s="73"/>
      <c r="AT147" s="786"/>
      <c r="AU147" s="30"/>
      <c r="AV147" s="528"/>
      <c r="AW147" s="577"/>
      <c r="AX147" s="372"/>
      <c r="AY147" s="30"/>
      <c r="AZ147" s="30"/>
      <c r="BA147" s="30"/>
      <c r="BB147" s="73"/>
      <c r="BC147" s="36"/>
      <c r="BD147" s="786"/>
      <c r="BE147" s="30"/>
      <c r="BF147" s="148"/>
      <c r="BH147" s="867"/>
      <c r="BI147" s="867"/>
      <c r="BJ147" s="854"/>
      <c r="BK147" s="854"/>
      <c r="BL147" s="854"/>
      <c r="BM147" s="854"/>
    </row>
    <row r="148" spans="1:65" ht="26.25" customHeight="1" x14ac:dyDescent="0.3">
      <c r="A148" s="671" t="s">
        <v>109</v>
      </c>
      <c r="B148" s="672" t="s">
        <v>110</v>
      </c>
      <c r="C148" s="720"/>
      <c r="D148" s="372">
        <f t="shared" si="129"/>
        <v>0</v>
      </c>
      <c r="E148" s="30">
        <f t="shared" si="130"/>
        <v>0</v>
      </c>
      <c r="F148" s="30">
        <f t="shared" si="155"/>
        <v>0</v>
      </c>
      <c r="G148" s="49">
        <f>Q148+BA148</f>
        <v>0</v>
      </c>
      <c r="H148" s="30">
        <f t="shared" si="151"/>
        <v>0</v>
      </c>
      <c r="I148" s="30" t="str">
        <f t="shared" si="152"/>
        <v xml:space="preserve"> </v>
      </c>
      <c r="J148" s="877">
        <f t="shared" si="107"/>
        <v>0</v>
      </c>
      <c r="K148" s="47">
        <f t="shared" si="100"/>
        <v>0</v>
      </c>
      <c r="L148" s="178" t="str">
        <f t="shared" si="101"/>
        <v xml:space="preserve"> </v>
      </c>
      <c r="M148" s="397">
        <f t="shared" si="117"/>
        <v>0</v>
      </c>
      <c r="N148" s="372">
        <f t="shared" si="117"/>
        <v>0</v>
      </c>
      <c r="O148" s="30">
        <f t="shared" ref="O148:O169" si="160">Y148+AI148+AQ148</f>
        <v>0</v>
      </c>
      <c r="P148" s="30">
        <f t="shared" si="156"/>
        <v>0</v>
      </c>
      <c r="Q148" s="30">
        <f t="shared" si="157"/>
        <v>0</v>
      </c>
      <c r="R148" s="30">
        <f t="shared" ref="R148:R202" si="161">O148-N148</f>
        <v>0</v>
      </c>
      <c r="S148" s="30" t="str">
        <f t="shared" ref="S148:S202" si="162">IF(N148&lt;&gt;0,IF(O148/N148*100&lt;0,"&lt;0",IF(O148/N148*100&gt;200,"&gt;200",O148/N148*100))," ")</f>
        <v xml:space="preserve"> </v>
      </c>
      <c r="T148" s="877">
        <f t="shared" si="139"/>
        <v>0</v>
      </c>
      <c r="U148" s="84">
        <f t="shared" si="140"/>
        <v>0</v>
      </c>
      <c r="V148" s="736" t="str">
        <f t="shared" si="141"/>
        <v xml:space="preserve"> </v>
      </c>
      <c r="W148" s="907"/>
      <c r="X148" s="372"/>
      <c r="Y148" s="381"/>
      <c r="Z148" s="372">
        <f t="shared" si="158"/>
        <v>0</v>
      </c>
      <c r="AA148" s="30"/>
      <c r="AB148" s="30">
        <f t="shared" si="99"/>
        <v>0</v>
      </c>
      <c r="AC148" s="30" t="str">
        <f t="shared" si="98"/>
        <v xml:space="preserve"> </v>
      </c>
      <c r="AD148" s="956"/>
      <c r="AE148" s="30">
        <f t="shared" si="142"/>
        <v>0</v>
      </c>
      <c r="AF148" s="152" t="str">
        <f t="shared" si="150"/>
        <v xml:space="preserve"> </v>
      </c>
      <c r="AG148" s="413"/>
      <c r="AH148" s="30"/>
      <c r="AI148" s="30"/>
      <c r="AJ148" s="30">
        <f t="shared" si="143"/>
        <v>0</v>
      </c>
      <c r="AK148" s="30" t="str">
        <f t="shared" si="144"/>
        <v xml:space="preserve"> </v>
      </c>
      <c r="AL148" s="831"/>
      <c r="AM148" s="30">
        <f t="shared" si="145"/>
        <v>0</v>
      </c>
      <c r="AN148" s="206" t="str">
        <f t="shared" si="105"/>
        <v xml:space="preserve"> </v>
      </c>
      <c r="AO148" s="151"/>
      <c r="AP148" s="372"/>
      <c r="AQ148" s="30"/>
      <c r="AR148" s="30">
        <f t="shared" si="146"/>
        <v>0</v>
      </c>
      <c r="AS148" s="47" t="str">
        <f t="shared" si="106"/>
        <v xml:space="preserve"> </v>
      </c>
      <c r="AT148" s="786"/>
      <c r="AU148" s="30">
        <f t="shared" si="147"/>
        <v>0</v>
      </c>
      <c r="AV148" s="509" t="str">
        <f t="shared" si="104"/>
        <v xml:space="preserve"> </v>
      </c>
      <c r="AW148" s="577"/>
      <c r="AX148" s="372"/>
      <c r="AY148" s="30"/>
      <c r="AZ148" s="30">
        <f t="shared" si="159"/>
        <v>0</v>
      </c>
      <c r="BA148" s="30"/>
      <c r="BB148" s="72">
        <f t="shared" si="109"/>
        <v>0</v>
      </c>
      <c r="BC148" s="36" t="str">
        <f t="shared" si="135"/>
        <v xml:space="preserve"> </v>
      </c>
      <c r="BD148" s="786"/>
      <c r="BE148" s="30">
        <f t="shared" si="127"/>
        <v>0</v>
      </c>
      <c r="BF148" s="148" t="str">
        <f t="shared" si="149"/>
        <v xml:space="preserve"> </v>
      </c>
      <c r="BH148" s="867">
        <f t="shared" si="153"/>
        <v>0</v>
      </c>
      <c r="BI148" s="867">
        <f t="shared" si="154"/>
        <v>0</v>
      </c>
      <c r="BJ148" s="854"/>
      <c r="BK148" s="854"/>
      <c r="BL148" s="854"/>
      <c r="BM148" s="857"/>
    </row>
    <row r="149" spans="1:65" s="3" customFormat="1" ht="23.25" customHeight="1" x14ac:dyDescent="0.3">
      <c r="A149" s="671" t="s">
        <v>112</v>
      </c>
      <c r="B149" s="673" t="s">
        <v>111</v>
      </c>
      <c r="C149" s="606"/>
      <c r="D149" s="402">
        <f t="shared" si="129"/>
        <v>0</v>
      </c>
      <c r="E149" s="62">
        <f t="shared" si="130"/>
        <v>0</v>
      </c>
      <c r="F149" s="62">
        <f t="shared" si="155"/>
        <v>0</v>
      </c>
      <c r="G149" s="49">
        <f>Q149+BA149</f>
        <v>0</v>
      </c>
      <c r="H149" s="62">
        <f t="shared" si="151"/>
        <v>0</v>
      </c>
      <c r="I149" s="62" t="str">
        <f t="shared" si="152"/>
        <v xml:space="preserve"> </v>
      </c>
      <c r="J149" s="877">
        <f t="shared" si="107"/>
        <v>0</v>
      </c>
      <c r="K149" s="47">
        <f t="shared" si="100"/>
        <v>0</v>
      </c>
      <c r="L149" s="178" t="str">
        <f t="shared" si="101"/>
        <v xml:space="preserve"> </v>
      </c>
      <c r="M149" s="397">
        <f t="shared" si="117"/>
        <v>0</v>
      </c>
      <c r="N149" s="402">
        <f t="shared" si="117"/>
        <v>0</v>
      </c>
      <c r="O149" s="62">
        <f t="shared" si="160"/>
        <v>0</v>
      </c>
      <c r="P149" s="62">
        <f t="shared" si="156"/>
        <v>0</v>
      </c>
      <c r="Q149" s="62">
        <f t="shared" si="157"/>
        <v>0</v>
      </c>
      <c r="R149" s="62">
        <f t="shared" si="161"/>
        <v>0</v>
      </c>
      <c r="S149" s="62" t="str">
        <f t="shared" si="162"/>
        <v xml:space="preserve"> </v>
      </c>
      <c r="T149" s="877">
        <f t="shared" si="139"/>
        <v>0</v>
      </c>
      <c r="U149" s="84">
        <f t="shared" si="140"/>
        <v>0</v>
      </c>
      <c r="V149" s="736" t="str">
        <f t="shared" si="141"/>
        <v xml:space="preserve"> </v>
      </c>
      <c r="W149" s="931"/>
      <c r="X149" s="402"/>
      <c r="Y149" s="395"/>
      <c r="Z149" s="402">
        <f t="shared" si="158"/>
        <v>0</v>
      </c>
      <c r="AA149" s="62"/>
      <c r="AB149" s="62">
        <f t="shared" si="99"/>
        <v>0</v>
      </c>
      <c r="AC149" s="62" t="str">
        <f t="shared" si="98"/>
        <v xml:space="preserve"> </v>
      </c>
      <c r="AD149" s="956"/>
      <c r="AE149" s="62">
        <f t="shared" si="142"/>
        <v>0</v>
      </c>
      <c r="AF149" s="208" t="str">
        <f t="shared" si="150"/>
        <v xml:space="preserve"> </v>
      </c>
      <c r="AG149" s="537"/>
      <c r="AH149" s="62"/>
      <c r="AI149" s="62"/>
      <c r="AJ149" s="62">
        <f t="shared" si="143"/>
        <v>0</v>
      </c>
      <c r="AK149" s="62" t="str">
        <f t="shared" si="144"/>
        <v xml:space="preserve"> </v>
      </c>
      <c r="AL149" s="831"/>
      <c r="AM149" s="62">
        <f t="shared" si="145"/>
        <v>0</v>
      </c>
      <c r="AN149" s="206" t="str">
        <f t="shared" si="105"/>
        <v xml:space="preserve"> </v>
      </c>
      <c r="AO149" s="172"/>
      <c r="AP149" s="402"/>
      <c r="AQ149" s="62"/>
      <c r="AR149" s="62">
        <f t="shared" si="146"/>
        <v>0</v>
      </c>
      <c r="AS149" s="47" t="str">
        <f t="shared" si="106"/>
        <v xml:space="preserve"> </v>
      </c>
      <c r="AT149" s="786"/>
      <c r="AU149" s="62">
        <f t="shared" si="147"/>
        <v>0</v>
      </c>
      <c r="AV149" s="509" t="str">
        <f t="shared" si="104"/>
        <v xml:space="preserve"> </v>
      </c>
      <c r="AW149" s="577"/>
      <c r="AX149" s="397"/>
      <c r="AY149" s="49"/>
      <c r="AZ149" s="49">
        <f t="shared" si="159"/>
        <v>0</v>
      </c>
      <c r="BA149" s="49"/>
      <c r="BB149" s="133">
        <f t="shared" si="109"/>
        <v>0</v>
      </c>
      <c r="BC149" s="36" t="str">
        <f t="shared" si="135"/>
        <v xml:space="preserve"> </v>
      </c>
      <c r="BD149" s="786"/>
      <c r="BE149" s="62">
        <f t="shared" si="127"/>
        <v>0</v>
      </c>
      <c r="BF149" s="148" t="str">
        <f t="shared" si="149"/>
        <v xml:space="preserve"> </v>
      </c>
      <c r="BG149" s="2"/>
      <c r="BH149" s="867">
        <f t="shared" si="153"/>
        <v>0</v>
      </c>
      <c r="BI149" s="867">
        <f t="shared" si="154"/>
        <v>0</v>
      </c>
      <c r="BJ149" s="857"/>
      <c r="BK149" s="857"/>
      <c r="BL149" s="857"/>
      <c r="BM149" s="854"/>
    </row>
    <row r="150" spans="1:65" s="8" customFormat="1" ht="23.25" customHeight="1" x14ac:dyDescent="0.3">
      <c r="A150" s="674" t="s">
        <v>117</v>
      </c>
      <c r="B150" s="665" t="s">
        <v>113</v>
      </c>
      <c r="C150" s="397">
        <f t="shared" si="129"/>
        <v>0</v>
      </c>
      <c r="D150" s="397">
        <f t="shared" si="129"/>
        <v>0</v>
      </c>
      <c r="E150" s="49">
        <f t="shared" si="130"/>
        <v>0</v>
      </c>
      <c r="F150" s="49">
        <f t="shared" si="155"/>
        <v>0</v>
      </c>
      <c r="G150" s="49">
        <f t="shared" ref="G150:G166" si="163">Q150+BA150</f>
        <v>0</v>
      </c>
      <c r="H150" s="49">
        <f t="shared" si="151"/>
        <v>0</v>
      </c>
      <c r="I150" s="49" t="str">
        <f t="shared" si="152"/>
        <v xml:space="preserve"> </v>
      </c>
      <c r="J150" s="886">
        <f t="shared" si="107"/>
        <v>-0.1</v>
      </c>
      <c r="K150" s="70">
        <f t="shared" si="100"/>
        <v>0.1</v>
      </c>
      <c r="L150" s="181">
        <f t="shared" si="101"/>
        <v>0</v>
      </c>
      <c r="M150" s="397">
        <f t="shared" si="117"/>
        <v>0</v>
      </c>
      <c r="N150" s="397">
        <f t="shared" si="117"/>
        <v>0</v>
      </c>
      <c r="O150" s="49">
        <f t="shared" si="160"/>
        <v>0</v>
      </c>
      <c r="P150" s="49">
        <f t="shared" si="156"/>
        <v>0</v>
      </c>
      <c r="Q150" s="49">
        <f t="shared" si="157"/>
        <v>0</v>
      </c>
      <c r="R150" s="49">
        <f t="shared" si="161"/>
        <v>0</v>
      </c>
      <c r="S150" s="49" t="str">
        <f t="shared" si="162"/>
        <v xml:space="preserve"> </v>
      </c>
      <c r="T150" s="886">
        <f t="shared" si="139"/>
        <v>-0.1</v>
      </c>
      <c r="U150" s="93">
        <f t="shared" si="140"/>
        <v>0.1</v>
      </c>
      <c r="V150" s="738">
        <f t="shared" si="141"/>
        <v>0</v>
      </c>
      <c r="W150" s="916">
        <f>W151+W152</f>
        <v>0</v>
      </c>
      <c r="X150" s="397">
        <f>X151+X152</f>
        <v>0</v>
      </c>
      <c r="Y150" s="388">
        <f>Y151+Y152</f>
        <v>0</v>
      </c>
      <c r="Z150" s="402">
        <f t="shared" si="158"/>
        <v>0</v>
      </c>
      <c r="AA150" s="49">
        <f>AA151+AA152</f>
        <v>0</v>
      </c>
      <c r="AB150" s="49">
        <f t="shared" si="99"/>
        <v>0</v>
      </c>
      <c r="AC150" s="49" t="str">
        <f t="shared" ref="AC150:AC202" si="164">IF(X150&lt;&gt;0,IF(Y150/X150*100&lt;0,"&lt;0",IF(Y150/X150*100&gt;200,"&gt;200",Y150/X150*100))," ")</f>
        <v xml:space="preserve"> </v>
      </c>
      <c r="AD150" s="962">
        <f>AD151+AD152</f>
        <v>-0.1</v>
      </c>
      <c r="AE150" s="49">
        <f t="shared" si="142"/>
        <v>0.1</v>
      </c>
      <c r="AF150" s="160">
        <f t="shared" si="150"/>
        <v>0</v>
      </c>
      <c r="AG150" s="487"/>
      <c r="AH150" s="49"/>
      <c r="AI150" s="49">
        <f>AI151+AI152</f>
        <v>0</v>
      </c>
      <c r="AJ150" s="49">
        <f t="shared" si="143"/>
        <v>0</v>
      </c>
      <c r="AK150" s="49" t="str">
        <f t="shared" si="144"/>
        <v xml:space="preserve"> </v>
      </c>
      <c r="AL150" s="841"/>
      <c r="AM150" s="49">
        <f t="shared" si="145"/>
        <v>0</v>
      </c>
      <c r="AN150" s="206" t="str">
        <f t="shared" si="105"/>
        <v xml:space="preserve"> </v>
      </c>
      <c r="AO150" s="175"/>
      <c r="AP150" s="397"/>
      <c r="AQ150" s="49">
        <f>AQ151+AQ152</f>
        <v>0</v>
      </c>
      <c r="AR150" s="49">
        <f t="shared" si="146"/>
        <v>0</v>
      </c>
      <c r="AS150" s="70" t="str">
        <f t="shared" si="106"/>
        <v xml:space="preserve"> </v>
      </c>
      <c r="AT150" s="792"/>
      <c r="AU150" s="49">
        <f t="shared" si="147"/>
        <v>0</v>
      </c>
      <c r="AV150" s="526" t="str">
        <f t="shared" si="104"/>
        <v xml:space="preserve"> </v>
      </c>
      <c r="AW150" s="576"/>
      <c r="AX150" s="397">
        <f>AX151+AX152</f>
        <v>0</v>
      </c>
      <c r="AY150" s="49">
        <f>AY151+AY152</f>
        <v>0</v>
      </c>
      <c r="AZ150" s="49">
        <f t="shared" si="159"/>
        <v>0</v>
      </c>
      <c r="BA150" s="49">
        <f>BA151+BA152</f>
        <v>0</v>
      </c>
      <c r="BB150" s="135">
        <f t="shared" si="109"/>
        <v>0</v>
      </c>
      <c r="BC150" s="56" t="str">
        <f t="shared" si="135"/>
        <v xml:space="preserve"> </v>
      </c>
      <c r="BD150" s="792"/>
      <c r="BE150" s="49">
        <f t="shared" si="127"/>
        <v>0</v>
      </c>
      <c r="BF150" s="148" t="str">
        <f t="shared" si="149"/>
        <v xml:space="preserve"> </v>
      </c>
      <c r="BG150" s="2"/>
      <c r="BH150" s="867">
        <f t="shared" si="153"/>
        <v>6.2</v>
      </c>
      <c r="BI150" s="867">
        <f t="shared" si="154"/>
        <v>6.2</v>
      </c>
      <c r="BJ150" s="854">
        <v>6.2</v>
      </c>
      <c r="BK150" s="854"/>
      <c r="BL150" s="854"/>
      <c r="BM150" s="854">
        <v>0</v>
      </c>
    </row>
    <row r="151" spans="1:65" ht="20.25" customHeight="1" x14ac:dyDescent="0.3">
      <c r="A151" s="636" t="s">
        <v>114</v>
      </c>
      <c r="B151" s="666" t="s">
        <v>115</v>
      </c>
      <c r="C151" s="604"/>
      <c r="D151" s="372">
        <f t="shared" si="129"/>
        <v>0</v>
      </c>
      <c r="E151" s="30">
        <f t="shared" si="130"/>
        <v>0</v>
      </c>
      <c r="F151" s="30">
        <f t="shared" si="155"/>
        <v>0</v>
      </c>
      <c r="G151" s="30">
        <f t="shared" si="163"/>
        <v>0</v>
      </c>
      <c r="H151" s="30">
        <f t="shared" si="151"/>
        <v>0</v>
      </c>
      <c r="I151" s="30" t="str">
        <f t="shared" si="152"/>
        <v xml:space="preserve"> </v>
      </c>
      <c r="J151" s="877">
        <f t="shared" si="107"/>
        <v>-0.1</v>
      </c>
      <c r="K151" s="47">
        <f t="shared" si="100"/>
        <v>0.1</v>
      </c>
      <c r="L151" s="178">
        <f t="shared" si="101"/>
        <v>0</v>
      </c>
      <c r="M151" s="397">
        <f t="shared" si="117"/>
        <v>0</v>
      </c>
      <c r="N151" s="372">
        <f t="shared" si="117"/>
        <v>0</v>
      </c>
      <c r="O151" s="30">
        <f t="shared" si="160"/>
        <v>0</v>
      </c>
      <c r="P151" s="30">
        <f t="shared" si="156"/>
        <v>0</v>
      </c>
      <c r="Q151" s="30">
        <f t="shared" si="157"/>
        <v>0</v>
      </c>
      <c r="R151" s="30">
        <f t="shared" si="161"/>
        <v>0</v>
      </c>
      <c r="S151" s="30" t="str">
        <f t="shared" si="162"/>
        <v xml:space="preserve"> </v>
      </c>
      <c r="T151" s="877">
        <f t="shared" si="139"/>
        <v>-0.1</v>
      </c>
      <c r="U151" s="84">
        <f t="shared" si="140"/>
        <v>0.1</v>
      </c>
      <c r="V151" s="736">
        <f t="shared" si="141"/>
        <v>0</v>
      </c>
      <c r="W151" s="907"/>
      <c r="X151" s="372"/>
      <c r="Y151" s="381"/>
      <c r="Z151" s="402">
        <f t="shared" si="158"/>
        <v>0</v>
      </c>
      <c r="AA151" s="30"/>
      <c r="AB151" s="30">
        <f t="shared" si="99"/>
        <v>0</v>
      </c>
      <c r="AC151" s="30" t="str">
        <f t="shared" si="164"/>
        <v xml:space="preserve"> </v>
      </c>
      <c r="AD151" s="956">
        <v>-0.1</v>
      </c>
      <c r="AE151" s="30">
        <f t="shared" si="142"/>
        <v>0.1</v>
      </c>
      <c r="AF151" s="152">
        <f t="shared" si="150"/>
        <v>0</v>
      </c>
      <c r="AG151" s="413"/>
      <c r="AH151" s="30"/>
      <c r="AI151" s="30"/>
      <c r="AJ151" s="30">
        <f t="shared" si="143"/>
        <v>0</v>
      </c>
      <c r="AK151" s="30" t="str">
        <f t="shared" si="144"/>
        <v xml:space="preserve"> </v>
      </c>
      <c r="AL151" s="831"/>
      <c r="AM151" s="30">
        <f t="shared" si="145"/>
        <v>0</v>
      </c>
      <c r="AN151" s="206" t="str">
        <f t="shared" si="105"/>
        <v xml:space="preserve"> </v>
      </c>
      <c r="AO151" s="151"/>
      <c r="AP151" s="372"/>
      <c r="AQ151" s="30"/>
      <c r="AR151" s="30">
        <f t="shared" si="146"/>
        <v>0</v>
      </c>
      <c r="AS151" s="47" t="str">
        <f t="shared" si="106"/>
        <v xml:space="preserve"> </v>
      </c>
      <c r="AT151" s="786"/>
      <c r="AU151" s="30">
        <f t="shared" si="147"/>
        <v>0</v>
      </c>
      <c r="AV151" s="509" t="str">
        <f t="shared" si="104"/>
        <v xml:space="preserve"> </v>
      </c>
      <c r="AW151" s="577"/>
      <c r="AX151" s="399"/>
      <c r="AY151" s="36"/>
      <c r="AZ151" s="36">
        <f t="shared" si="159"/>
        <v>0</v>
      </c>
      <c r="BA151" s="56"/>
      <c r="BB151" s="134">
        <f t="shared" si="109"/>
        <v>0</v>
      </c>
      <c r="BC151" s="36" t="str">
        <f t="shared" si="135"/>
        <v xml:space="preserve"> </v>
      </c>
      <c r="BD151" s="786"/>
      <c r="BE151" s="30">
        <f t="shared" si="127"/>
        <v>0</v>
      </c>
      <c r="BF151" s="148" t="str">
        <f t="shared" si="149"/>
        <v xml:space="preserve"> </v>
      </c>
      <c r="BH151" s="867">
        <f t="shared" si="153"/>
        <v>3</v>
      </c>
      <c r="BI151" s="867">
        <f t="shared" si="154"/>
        <v>3</v>
      </c>
      <c r="BJ151" s="854">
        <v>3</v>
      </c>
      <c r="BK151" s="854"/>
      <c r="BL151" s="854"/>
      <c r="BM151" s="857"/>
    </row>
    <row r="152" spans="1:65" ht="19.5" customHeight="1" x14ac:dyDescent="0.3">
      <c r="A152" s="636" t="s">
        <v>116</v>
      </c>
      <c r="B152" s="666" t="s">
        <v>118</v>
      </c>
      <c r="C152" s="604"/>
      <c r="D152" s="372">
        <f t="shared" si="129"/>
        <v>0</v>
      </c>
      <c r="E152" s="30">
        <f t="shared" si="130"/>
        <v>0</v>
      </c>
      <c r="F152" s="30">
        <f t="shared" si="155"/>
        <v>0</v>
      </c>
      <c r="G152" s="30">
        <f t="shared" si="163"/>
        <v>0</v>
      </c>
      <c r="H152" s="30">
        <f t="shared" si="151"/>
        <v>0</v>
      </c>
      <c r="I152" s="30" t="str">
        <f t="shared" si="152"/>
        <v xml:space="preserve"> </v>
      </c>
      <c r="J152" s="877">
        <f t="shared" si="107"/>
        <v>0</v>
      </c>
      <c r="K152" s="47">
        <f t="shared" si="100"/>
        <v>0</v>
      </c>
      <c r="L152" s="178" t="str">
        <f t="shared" si="101"/>
        <v xml:space="preserve"> </v>
      </c>
      <c r="M152" s="397">
        <f t="shared" si="117"/>
        <v>0</v>
      </c>
      <c r="N152" s="372">
        <f t="shared" si="117"/>
        <v>0</v>
      </c>
      <c r="O152" s="30">
        <f t="shared" si="160"/>
        <v>0</v>
      </c>
      <c r="P152" s="30">
        <f t="shared" si="156"/>
        <v>0</v>
      </c>
      <c r="Q152" s="30">
        <f t="shared" si="157"/>
        <v>0</v>
      </c>
      <c r="R152" s="30">
        <f t="shared" si="161"/>
        <v>0</v>
      </c>
      <c r="S152" s="30" t="str">
        <f t="shared" si="162"/>
        <v xml:space="preserve"> </v>
      </c>
      <c r="T152" s="877">
        <f t="shared" si="139"/>
        <v>0</v>
      </c>
      <c r="U152" s="84">
        <f t="shared" si="140"/>
        <v>0</v>
      </c>
      <c r="V152" s="736" t="str">
        <f t="shared" si="141"/>
        <v xml:space="preserve"> </v>
      </c>
      <c r="W152" s="907"/>
      <c r="X152" s="372"/>
      <c r="Y152" s="381"/>
      <c r="Z152" s="372">
        <f t="shared" si="158"/>
        <v>0</v>
      </c>
      <c r="AA152" s="30"/>
      <c r="AB152" s="30">
        <f t="shared" ref="AB152:AB202" si="165">Y152-X152</f>
        <v>0</v>
      </c>
      <c r="AC152" s="30" t="str">
        <f t="shared" si="164"/>
        <v xml:space="preserve"> </v>
      </c>
      <c r="AD152" s="956"/>
      <c r="AE152" s="30">
        <f t="shared" si="142"/>
        <v>0</v>
      </c>
      <c r="AF152" s="152" t="str">
        <f t="shared" si="150"/>
        <v xml:space="preserve"> </v>
      </c>
      <c r="AG152" s="413"/>
      <c r="AH152" s="30"/>
      <c r="AI152" s="30"/>
      <c r="AJ152" s="30">
        <f t="shared" si="143"/>
        <v>0</v>
      </c>
      <c r="AK152" s="30" t="str">
        <f t="shared" si="144"/>
        <v xml:space="preserve"> </v>
      </c>
      <c r="AL152" s="831"/>
      <c r="AM152" s="30">
        <f t="shared" si="145"/>
        <v>0</v>
      </c>
      <c r="AN152" s="206" t="str">
        <f t="shared" si="105"/>
        <v xml:space="preserve"> </v>
      </c>
      <c r="AO152" s="151"/>
      <c r="AP152" s="372"/>
      <c r="AQ152" s="30"/>
      <c r="AR152" s="30">
        <f t="shared" si="146"/>
        <v>0</v>
      </c>
      <c r="AS152" s="47" t="str">
        <f t="shared" si="106"/>
        <v xml:space="preserve"> </v>
      </c>
      <c r="AT152" s="786"/>
      <c r="AU152" s="30">
        <f t="shared" si="147"/>
        <v>0</v>
      </c>
      <c r="AV152" s="509" t="str">
        <f t="shared" si="104"/>
        <v xml:space="preserve"> </v>
      </c>
      <c r="AW152" s="577"/>
      <c r="AX152" s="397"/>
      <c r="AY152" s="49"/>
      <c r="AZ152" s="49">
        <f t="shared" si="159"/>
        <v>0</v>
      </c>
      <c r="BA152" s="49"/>
      <c r="BB152" s="133">
        <f t="shared" ref="BB152:BB184" si="166">AY152-AX152</f>
        <v>0</v>
      </c>
      <c r="BC152" s="36" t="str">
        <f t="shared" si="135"/>
        <v xml:space="preserve"> </v>
      </c>
      <c r="BD152" s="786"/>
      <c r="BE152" s="30">
        <f t="shared" si="127"/>
        <v>0</v>
      </c>
      <c r="BF152" s="148" t="str">
        <f t="shared" si="149"/>
        <v xml:space="preserve"> </v>
      </c>
      <c r="BH152" s="867">
        <f t="shared" si="153"/>
        <v>3.2</v>
      </c>
      <c r="BI152" s="867">
        <f t="shared" si="154"/>
        <v>3.2</v>
      </c>
      <c r="BJ152" s="854">
        <v>3.2</v>
      </c>
      <c r="BK152" s="854"/>
      <c r="BL152" s="854"/>
      <c r="BM152" s="854"/>
    </row>
    <row r="153" spans="1:65" s="8" customFormat="1" ht="21.75" customHeight="1" x14ac:dyDescent="0.3">
      <c r="A153" s="675" t="s">
        <v>122</v>
      </c>
      <c r="B153" s="665" t="s">
        <v>120</v>
      </c>
      <c r="C153" s="487">
        <f>C154+C155+C156</f>
        <v>48.4</v>
      </c>
      <c r="D153" s="487">
        <f>D154+D155+D156</f>
        <v>37.200000000000003</v>
      </c>
      <c r="E153" s="49">
        <f>E154+E155+E156</f>
        <v>37.299999999999997</v>
      </c>
      <c r="F153" s="49">
        <f>F154+F155+F156</f>
        <v>37.299999999999997</v>
      </c>
      <c r="G153" s="49">
        <f>G154+G155+G156</f>
        <v>0</v>
      </c>
      <c r="H153" s="49">
        <f t="shared" si="151"/>
        <v>9.9999999999994316E-2</v>
      </c>
      <c r="I153" s="49">
        <f t="shared" si="152"/>
        <v>100.26881720430106</v>
      </c>
      <c r="J153" s="886">
        <f t="shared" si="107"/>
        <v>36.799999999999997</v>
      </c>
      <c r="K153" s="71">
        <f t="shared" si="100"/>
        <v>0.5</v>
      </c>
      <c r="L153" s="182">
        <f t="shared" si="101"/>
        <v>101.35869565217391</v>
      </c>
      <c r="M153" s="397">
        <f t="shared" si="117"/>
        <v>48.4</v>
      </c>
      <c r="N153" s="397">
        <f t="shared" si="117"/>
        <v>37.200000000000003</v>
      </c>
      <c r="O153" s="49">
        <f t="shared" si="160"/>
        <v>37.299999999999997</v>
      </c>
      <c r="P153" s="49">
        <f t="shared" si="156"/>
        <v>37.299999999999997</v>
      </c>
      <c r="Q153" s="49">
        <f t="shared" si="157"/>
        <v>0</v>
      </c>
      <c r="R153" s="49">
        <f t="shared" si="161"/>
        <v>9.9999999999994316E-2</v>
      </c>
      <c r="S153" s="49">
        <f t="shared" si="162"/>
        <v>100.26881720430106</v>
      </c>
      <c r="T153" s="886">
        <f t="shared" si="139"/>
        <v>36.799999999999997</v>
      </c>
      <c r="U153" s="94">
        <f t="shared" si="140"/>
        <v>0.5</v>
      </c>
      <c r="V153" s="739">
        <f t="shared" si="141"/>
        <v>101.35869565217391</v>
      </c>
      <c r="W153" s="914">
        <f>W154+W155+W156</f>
        <v>48.4</v>
      </c>
      <c r="X153" s="705">
        <f>X154+X155+X156</f>
        <v>37.200000000000003</v>
      </c>
      <c r="Y153" s="706">
        <f>Y154+Y155+Y156</f>
        <v>37.299999999999997</v>
      </c>
      <c r="Z153" s="705">
        <f t="shared" si="158"/>
        <v>37.299999999999997</v>
      </c>
      <c r="AA153" s="49">
        <f>AA154+AA155+AA156</f>
        <v>0</v>
      </c>
      <c r="AB153" s="49">
        <f t="shared" si="165"/>
        <v>9.9999999999994316E-2</v>
      </c>
      <c r="AC153" s="49">
        <f t="shared" si="164"/>
        <v>100.26881720430106</v>
      </c>
      <c r="AD153" s="961">
        <f>AD154+AD155+AD156</f>
        <v>36.799999999999997</v>
      </c>
      <c r="AE153" s="49">
        <f t="shared" si="142"/>
        <v>0.5</v>
      </c>
      <c r="AF153" s="160">
        <f t="shared" si="150"/>
        <v>101.35869565217391</v>
      </c>
      <c r="AG153" s="487"/>
      <c r="AH153" s="49"/>
      <c r="AI153" s="49">
        <f>AI154</f>
        <v>0</v>
      </c>
      <c r="AJ153" s="49">
        <f t="shared" si="143"/>
        <v>0</v>
      </c>
      <c r="AK153" s="49" t="str">
        <f t="shared" si="144"/>
        <v xml:space="preserve"> </v>
      </c>
      <c r="AL153" s="841"/>
      <c r="AM153" s="49">
        <f t="shared" si="145"/>
        <v>0</v>
      </c>
      <c r="AN153" s="206" t="str">
        <f t="shared" si="105"/>
        <v xml:space="preserve"> </v>
      </c>
      <c r="AO153" s="175"/>
      <c r="AP153" s="397"/>
      <c r="AQ153" s="49">
        <f>AQ154</f>
        <v>0</v>
      </c>
      <c r="AR153" s="49">
        <f t="shared" si="146"/>
        <v>0</v>
      </c>
      <c r="AS153" s="71" t="str">
        <f t="shared" si="106"/>
        <v xml:space="preserve"> </v>
      </c>
      <c r="AT153" s="792"/>
      <c r="AU153" s="49">
        <f t="shared" si="147"/>
        <v>0</v>
      </c>
      <c r="AV153" s="527" t="str">
        <f t="shared" si="104"/>
        <v xml:space="preserve"> </v>
      </c>
      <c r="AW153" s="576"/>
      <c r="AX153" s="487">
        <f>AX154</f>
        <v>0</v>
      </c>
      <c r="AY153" s="49">
        <f>AY154</f>
        <v>0</v>
      </c>
      <c r="AZ153" s="49">
        <f t="shared" si="159"/>
        <v>0</v>
      </c>
      <c r="BA153" s="49">
        <f>BA154</f>
        <v>0</v>
      </c>
      <c r="BB153" s="135">
        <f t="shared" si="166"/>
        <v>0</v>
      </c>
      <c r="BC153" s="56" t="str">
        <f t="shared" si="135"/>
        <v xml:space="preserve"> </v>
      </c>
      <c r="BD153" s="792"/>
      <c r="BE153" s="49">
        <f t="shared" si="127"/>
        <v>0</v>
      </c>
      <c r="BF153" s="148" t="str">
        <f t="shared" si="149"/>
        <v xml:space="preserve"> </v>
      </c>
      <c r="BG153" s="2"/>
      <c r="BH153" s="867">
        <f t="shared" si="153"/>
        <v>0.1</v>
      </c>
      <c r="BI153" s="867">
        <f t="shared" si="154"/>
        <v>0.1</v>
      </c>
      <c r="BJ153" s="854">
        <v>0.1</v>
      </c>
      <c r="BK153" s="854"/>
      <c r="BL153" s="854"/>
      <c r="BM153" s="854">
        <v>0</v>
      </c>
    </row>
    <row r="154" spans="1:65" ht="30.75" customHeight="1" x14ac:dyDescent="0.3">
      <c r="A154" s="636" t="s">
        <v>119</v>
      </c>
      <c r="B154" s="666" t="s">
        <v>121</v>
      </c>
      <c r="C154" s="413">
        <f>M154+AW154</f>
        <v>48.4</v>
      </c>
      <c r="D154" s="413">
        <f>N154+AX154</f>
        <v>37.200000000000003</v>
      </c>
      <c r="E154" s="30">
        <f>O154+AY154</f>
        <v>37.299999999999997</v>
      </c>
      <c r="F154" s="30">
        <f>P154+AZ154</f>
        <v>37.299999999999997</v>
      </c>
      <c r="G154" s="413">
        <f t="shared" si="163"/>
        <v>0</v>
      </c>
      <c r="H154" s="30">
        <f t="shared" si="151"/>
        <v>9.9999999999994316E-2</v>
      </c>
      <c r="I154" s="30">
        <f t="shared" si="152"/>
        <v>100.26881720430106</v>
      </c>
      <c r="J154" s="877">
        <f t="shared" si="107"/>
        <v>36.799999999999997</v>
      </c>
      <c r="K154" s="47">
        <f t="shared" si="100"/>
        <v>0.5</v>
      </c>
      <c r="L154" s="178">
        <f t="shared" si="101"/>
        <v>101.35869565217391</v>
      </c>
      <c r="M154" s="372">
        <f t="shared" si="117"/>
        <v>48.4</v>
      </c>
      <c r="N154" s="372">
        <f t="shared" si="117"/>
        <v>37.200000000000003</v>
      </c>
      <c r="O154" s="30">
        <f t="shared" si="160"/>
        <v>37.299999999999997</v>
      </c>
      <c r="P154" s="30">
        <f t="shared" si="156"/>
        <v>37.299999999999997</v>
      </c>
      <c r="Q154" s="30">
        <f t="shared" si="157"/>
        <v>0</v>
      </c>
      <c r="R154" s="30">
        <f t="shared" si="161"/>
        <v>9.9999999999994316E-2</v>
      </c>
      <c r="S154" s="30">
        <f t="shared" si="162"/>
        <v>100.26881720430106</v>
      </c>
      <c r="T154" s="877">
        <f t="shared" si="139"/>
        <v>36.799999999999997</v>
      </c>
      <c r="U154" s="84">
        <f t="shared" si="140"/>
        <v>0.5</v>
      </c>
      <c r="V154" s="736">
        <f t="shared" si="141"/>
        <v>101.35869565217391</v>
      </c>
      <c r="W154" s="932">
        <v>48.4</v>
      </c>
      <c r="X154" s="453">
        <v>37.200000000000003</v>
      </c>
      <c r="Y154" s="452">
        <v>37.299999999999997</v>
      </c>
      <c r="Z154" s="453">
        <f t="shared" si="158"/>
        <v>37.299999999999997</v>
      </c>
      <c r="AA154" s="30"/>
      <c r="AB154" s="30">
        <f t="shared" si="165"/>
        <v>9.9999999999994316E-2</v>
      </c>
      <c r="AC154" s="30">
        <f t="shared" si="164"/>
        <v>100.26881720430106</v>
      </c>
      <c r="AD154" s="972">
        <v>36.799999999999997</v>
      </c>
      <c r="AE154" s="56">
        <f t="shared" si="142"/>
        <v>0.5</v>
      </c>
      <c r="AF154" s="206">
        <f t="shared" si="150"/>
        <v>101.35869565217391</v>
      </c>
      <c r="AG154" s="540"/>
      <c r="AH154" s="56"/>
      <c r="AI154" s="56"/>
      <c r="AJ154" s="56">
        <f t="shared" si="143"/>
        <v>0</v>
      </c>
      <c r="AK154" s="56" t="str">
        <f t="shared" si="144"/>
        <v xml:space="preserve"> </v>
      </c>
      <c r="AL154" s="844"/>
      <c r="AM154" s="56">
        <f t="shared" si="145"/>
        <v>0</v>
      </c>
      <c r="AN154" s="206" t="str">
        <f t="shared" si="105"/>
        <v xml:space="preserve"> </v>
      </c>
      <c r="AO154" s="179"/>
      <c r="AP154" s="399"/>
      <c r="AQ154" s="56"/>
      <c r="AR154" s="56">
        <f t="shared" si="146"/>
        <v>0</v>
      </c>
      <c r="AS154" s="47" t="str">
        <f t="shared" si="106"/>
        <v xml:space="preserve"> </v>
      </c>
      <c r="AT154" s="795"/>
      <c r="AU154" s="56">
        <f t="shared" si="147"/>
        <v>0</v>
      </c>
      <c r="AV154" s="509" t="str">
        <f t="shared" si="104"/>
        <v xml:space="preserve"> </v>
      </c>
      <c r="AW154" s="577"/>
      <c r="AX154" s="372"/>
      <c r="AY154" s="30"/>
      <c r="AZ154" s="30">
        <f t="shared" si="159"/>
        <v>0</v>
      </c>
      <c r="BA154" s="30"/>
      <c r="BB154" s="73">
        <f t="shared" si="166"/>
        <v>0</v>
      </c>
      <c r="BC154" s="36" t="str">
        <f t="shared" si="135"/>
        <v xml:space="preserve"> </v>
      </c>
      <c r="BD154" s="795"/>
      <c r="BE154" s="56">
        <f t="shared" si="127"/>
        <v>0</v>
      </c>
      <c r="BF154" s="148" t="str">
        <f t="shared" si="149"/>
        <v xml:space="preserve"> </v>
      </c>
      <c r="BH154" s="867">
        <f t="shared" si="153"/>
        <v>0.1</v>
      </c>
      <c r="BI154" s="867">
        <f t="shared" si="154"/>
        <v>0.1</v>
      </c>
      <c r="BJ154" s="857">
        <v>0.1</v>
      </c>
      <c r="BK154" s="857"/>
      <c r="BL154" s="857"/>
      <c r="BM154" s="854"/>
    </row>
    <row r="155" spans="1:65" ht="30" customHeight="1" x14ac:dyDescent="0.3">
      <c r="A155" s="636" t="s">
        <v>123</v>
      </c>
      <c r="B155" s="666" t="s">
        <v>124</v>
      </c>
      <c r="C155" s="604"/>
      <c r="D155" s="372">
        <f t="shared" si="129"/>
        <v>0</v>
      </c>
      <c r="E155" s="30">
        <f t="shared" si="130"/>
        <v>0</v>
      </c>
      <c r="F155" s="30">
        <f t="shared" si="155"/>
        <v>0</v>
      </c>
      <c r="G155" s="30">
        <f t="shared" si="163"/>
        <v>0</v>
      </c>
      <c r="H155" s="30">
        <f t="shared" si="151"/>
        <v>0</v>
      </c>
      <c r="I155" s="30" t="str">
        <f t="shared" si="152"/>
        <v xml:space="preserve"> </v>
      </c>
      <c r="J155" s="877">
        <f t="shared" si="107"/>
        <v>0</v>
      </c>
      <c r="K155" s="47">
        <f t="shared" si="100"/>
        <v>0</v>
      </c>
      <c r="L155" s="178" t="str">
        <f t="shared" si="101"/>
        <v xml:space="preserve"> </v>
      </c>
      <c r="M155" s="397">
        <f t="shared" si="117"/>
        <v>0</v>
      </c>
      <c r="N155" s="372">
        <f t="shared" si="117"/>
        <v>0</v>
      </c>
      <c r="O155" s="30">
        <f t="shared" si="160"/>
        <v>0</v>
      </c>
      <c r="P155" s="30">
        <f t="shared" si="156"/>
        <v>0</v>
      </c>
      <c r="Q155" s="30">
        <f t="shared" si="157"/>
        <v>0</v>
      </c>
      <c r="R155" s="30">
        <f t="shared" si="161"/>
        <v>0</v>
      </c>
      <c r="S155" s="30" t="str">
        <f t="shared" si="162"/>
        <v xml:space="preserve"> </v>
      </c>
      <c r="T155" s="877">
        <f t="shared" si="139"/>
        <v>0</v>
      </c>
      <c r="U155" s="84">
        <f t="shared" si="140"/>
        <v>0</v>
      </c>
      <c r="V155" s="736" t="str">
        <f t="shared" si="141"/>
        <v xml:space="preserve"> </v>
      </c>
      <c r="W155" s="907"/>
      <c r="X155" s="372"/>
      <c r="Y155" s="381"/>
      <c r="Z155" s="372">
        <f t="shared" si="158"/>
        <v>0</v>
      </c>
      <c r="AA155" s="30"/>
      <c r="AB155" s="30">
        <f t="shared" si="165"/>
        <v>0</v>
      </c>
      <c r="AC155" s="30" t="str">
        <f t="shared" si="164"/>
        <v xml:space="preserve"> </v>
      </c>
      <c r="AD155" s="956"/>
      <c r="AE155" s="30">
        <f t="shared" si="142"/>
        <v>0</v>
      </c>
      <c r="AF155" s="152" t="str">
        <f t="shared" si="150"/>
        <v xml:space="preserve"> </v>
      </c>
      <c r="AG155" s="413"/>
      <c r="AH155" s="30"/>
      <c r="AI155" s="30"/>
      <c r="AJ155" s="30">
        <f t="shared" si="143"/>
        <v>0</v>
      </c>
      <c r="AK155" s="30" t="str">
        <f t="shared" si="144"/>
        <v xml:space="preserve"> </v>
      </c>
      <c r="AL155" s="831"/>
      <c r="AM155" s="30">
        <f t="shared" si="145"/>
        <v>0</v>
      </c>
      <c r="AN155" s="206" t="str">
        <f t="shared" ref="AN155:AN202" si="167">IF(AL155&lt;&gt;0,IF(AI155/AL155*100&lt;0,"&lt;0",IF(AI155/AL155*100&gt;200,"&gt;200",AI155/AL155*100))," ")</f>
        <v xml:space="preserve"> </v>
      </c>
      <c r="AO155" s="151"/>
      <c r="AP155" s="372"/>
      <c r="AQ155" s="30"/>
      <c r="AR155" s="30">
        <f t="shared" si="146"/>
        <v>0</v>
      </c>
      <c r="AS155" s="47" t="str">
        <f t="shared" si="106"/>
        <v xml:space="preserve"> </v>
      </c>
      <c r="AT155" s="786"/>
      <c r="AU155" s="30">
        <f t="shared" si="147"/>
        <v>0</v>
      </c>
      <c r="AV155" s="509" t="str">
        <f t="shared" si="104"/>
        <v xml:space="preserve"> </v>
      </c>
      <c r="AW155" s="577"/>
      <c r="AX155" s="372"/>
      <c r="AY155" s="30"/>
      <c r="AZ155" s="30">
        <f t="shared" si="159"/>
        <v>0</v>
      </c>
      <c r="BA155" s="30"/>
      <c r="BB155" s="73">
        <f t="shared" si="166"/>
        <v>0</v>
      </c>
      <c r="BC155" s="36" t="str">
        <f t="shared" si="135"/>
        <v xml:space="preserve"> </v>
      </c>
      <c r="BD155" s="786"/>
      <c r="BE155" s="30">
        <f t="shared" si="127"/>
        <v>0</v>
      </c>
      <c r="BF155" s="148" t="str">
        <f t="shared" si="149"/>
        <v xml:space="preserve"> </v>
      </c>
      <c r="BH155" s="867">
        <f t="shared" si="153"/>
        <v>0</v>
      </c>
      <c r="BI155" s="867">
        <f t="shared" si="154"/>
        <v>0</v>
      </c>
      <c r="BJ155" s="854"/>
      <c r="BK155" s="854"/>
      <c r="BL155" s="854"/>
      <c r="BM155" s="854"/>
    </row>
    <row r="156" spans="1:65" ht="30.75" customHeight="1" x14ac:dyDescent="0.3">
      <c r="A156" s="636" t="s">
        <v>125</v>
      </c>
      <c r="B156" s="666" t="s">
        <v>126</v>
      </c>
      <c r="C156" s="604"/>
      <c r="D156" s="372">
        <f t="shared" si="129"/>
        <v>0</v>
      </c>
      <c r="E156" s="30">
        <f t="shared" si="130"/>
        <v>0</v>
      </c>
      <c r="F156" s="30">
        <f t="shared" si="155"/>
        <v>0</v>
      </c>
      <c r="G156" s="30">
        <f t="shared" si="163"/>
        <v>0</v>
      </c>
      <c r="H156" s="30">
        <f t="shared" si="151"/>
        <v>0</v>
      </c>
      <c r="I156" s="30" t="str">
        <f t="shared" si="152"/>
        <v xml:space="preserve"> </v>
      </c>
      <c r="J156" s="877">
        <f t="shared" si="107"/>
        <v>0</v>
      </c>
      <c r="K156" s="47">
        <f t="shared" ref="K156:K202" si="168">E156-J156</f>
        <v>0</v>
      </c>
      <c r="L156" s="178" t="str">
        <f t="shared" ref="L156:L202" si="169">IF(J156&lt;&gt;0,IF(E156/J156*100&lt;0,"&lt;0",IF(E156/J156*100&gt;200,"&gt;200",E156/J156*100))," ")</f>
        <v xml:space="preserve"> </v>
      </c>
      <c r="M156" s="397">
        <f t="shared" si="117"/>
        <v>0</v>
      </c>
      <c r="N156" s="372">
        <f t="shared" si="117"/>
        <v>0</v>
      </c>
      <c r="O156" s="30">
        <f t="shared" si="160"/>
        <v>0</v>
      </c>
      <c r="P156" s="30">
        <f t="shared" si="156"/>
        <v>0</v>
      </c>
      <c r="Q156" s="30">
        <f t="shared" si="157"/>
        <v>0</v>
      </c>
      <c r="R156" s="30">
        <f t="shared" si="161"/>
        <v>0</v>
      </c>
      <c r="S156" s="30" t="str">
        <f t="shared" si="162"/>
        <v xml:space="preserve"> </v>
      </c>
      <c r="T156" s="877">
        <f t="shared" si="139"/>
        <v>0</v>
      </c>
      <c r="U156" s="84">
        <f t="shared" si="140"/>
        <v>0</v>
      </c>
      <c r="V156" s="736" t="str">
        <f t="shared" si="141"/>
        <v xml:space="preserve"> </v>
      </c>
      <c r="W156" s="907"/>
      <c r="X156" s="372"/>
      <c r="Y156" s="381"/>
      <c r="Z156" s="372">
        <f t="shared" si="158"/>
        <v>0</v>
      </c>
      <c r="AA156" s="30"/>
      <c r="AB156" s="30">
        <f t="shared" si="165"/>
        <v>0</v>
      </c>
      <c r="AC156" s="30" t="str">
        <f t="shared" si="164"/>
        <v xml:space="preserve"> </v>
      </c>
      <c r="AD156" s="956"/>
      <c r="AE156" s="30">
        <f t="shared" si="142"/>
        <v>0</v>
      </c>
      <c r="AF156" s="152" t="str">
        <f t="shared" si="150"/>
        <v xml:space="preserve"> </v>
      </c>
      <c r="AG156" s="413"/>
      <c r="AH156" s="30"/>
      <c r="AI156" s="30"/>
      <c r="AJ156" s="30">
        <f t="shared" si="143"/>
        <v>0</v>
      </c>
      <c r="AK156" s="30" t="str">
        <f t="shared" si="144"/>
        <v xml:space="preserve"> </v>
      </c>
      <c r="AL156" s="831"/>
      <c r="AM156" s="30">
        <f t="shared" si="145"/>
        <v>0</v>
      </c>
      <c r="AN156" s="206" t="str">
        <f t="shared" si="167"/>
        <v xml:space="preserve"> </v>
      </c>
      <c r="AO156" s="151"/>
      <c r="AP156" s="372"/>
      <c r="AQ156" s="30"/>
      <c r="AR156" s="30">
        <f t="shared" si="146"/>
        <v>0</v>
      </c>
      <c r="AS156" s="47" t="str">
        <f t="shared" ref="AS156:AS202" si="170">IF(AP156&lt;&gt;0,IF(AQ156/AP156*100&lt;0,"&lt;0",IF(AQ156/AP156*100&gt;200,"&gt;200",AQ156/AP156*100))," ")</f>
        <v xml:space="preserve"> </v>
      </c>
      <c r="AT156" s="786"/>
      <c r="AU156" s="30">
        <f t="shared" si="147"/>
        <v>0</v>
      </c>
      <c r="AV156" s="509" t="str">
        <f t="shared" ref="AV156:AV202" si="171">IF(AT156&lt;&gt;0,IF(AQ156/AT156*100&lt;0,"&lt;0",IF(AQ156/AT156*100&gt;200,"&gt;200",AQ156/AT156*100))," ")</f>
        <v xml:space="preserve"> </v>
      </c>
      <c r="AW156" s="577"/>
      <c r="AX156" s="397"/>
      <c r="AY156" s="49"/>
      <c r="AZ156" s="49">
        <f t="shared" si="159"/>
        <v>0</v>
      </c>
      <c r="BA156" s="49"/>
      <c r="BB156" s="71">
        <f t="shared" si="166"/>
        <v>0</v>
      </c>
      <c r="BC156" s="36" t="str">
        <f t="shared" si="135"/>
        <v xml:space="preserve"> </v>
      </c>
      <c r="BD156" s="786"/>
      <c r="BE156" s="30">
        <f t="shared" si="127"/>
        <v>0</v>
      </c>
      <c r="BF156" s="148" t="str">
        <f t="shared" si="149"/>
        <v xml:space="preserve"> </v>
      </c>
      <c r="BH156" s="867">
        <f t="shared" si="153"/>
        <v>0</v>
      </c>
      <c r="BI156" s="867">
        <f t="shared" si="154"/>
        <v>0</v>
      </c>
      <c r="BJ156" s="854"/>
      <c r="BK156" s="854"/>
      <c r="BL156" s="854"/>
      <c r="BM156" s="857"/>
    </row>
    <row r="157" spans="1:65" s="8" customFormat="1" ht="32.25" customHeight="1" x14ac:dyDescent="0.3">
      <c r="A157" s="674" t="s">
        <v>130</v>
      </c>
      <c r="B157" s="676" t="s">
        <v>128</v>
      </c>
      <c r="C157" s="397">
        <f t="shared" si="129"/>
        <v>-1900.9</v>
      </c>
      <c r="D157" s="397">
        <f t="shared" si="129"/>
        <v>-1364.2999999999997</v>
      </c>
      <c r="E157" s="49">
        <f t="shared" si="130"/>
        <v>-643.20000000000005</v>
      </c>
      <c r="F157" s="49">
        <f t="shared" si="155"/>
        <v>300.00000000000006</v>
      </c>
      <c r="G157" s="49">
        <f t="shared" si="163"/>
        <v>-943.2</v>
      </c>
      <c r="H157" s="49">
        <f t="shared" si="151"/>
        <v>721.09999999999968</v>
      </c>
      <c r="I157" s="49">
        <f t="shared" si="152"/>
        <v>47.145056072711292</v>
      </c>
      <c r="J157" s="886">
        <f t="shared" si="107"/>
        <v>-252.19999999999996</v>
      </c>
      <c r="K157" s="70">
        <f t="shared" si="168"/>
        <v>-391.00000000000011</v>
      </c>
      <c r="L157" s="181" t="str">
        <f t="shared" si="169"/>
        <v>&gt;200</v>
      </c>
      <c r="M157" s="397">
        <f t="shared" si="117"/>
        <v>-1914.8000000000002</v>
      </c>
      <c r="N157" s="397">
        <f t="shared" si="117"/>
        <v>-1378.1999999999998</v>
      </c>
      <c r="O157" s="49">
        <f t="shared" si="160"/>
        <v>-651.5</v>
      </c>
      <c r="P157" s="49">
        <f t="shared" si="156"/>
        <v>291.70000000000005</v>
      </c>
      <c r="Q157" s="49">
        <f t="shared" si="157"/>
        <v>-943.2</v>
      </c>
      <c r="R157" s="49">
        <f t="shared" si="161"/>
        <v>726.69999999999982</v>
      </c>
      <c r="S157" s="49">
        <f t="shared" si="162"/>
        <v>47.27180380206066</v>
      </c>
      <c r="T157" s="886">
        <f t="shared" si="139"/>
        <v>-262.29999999999995</v>
      </c>
      <c r="U157" s="93">
        <f t="shared" si="140"/>
        <v>-389.20000000000005</v>
      </c>
      <c r="V157" s="738" t="str">
        <f t="shared" si="141"/>
        <v>&gt;200</v>
      </c>
      <c r="W157" s="916">
        <f>W158+W159</f>
        <v>-1914.8000000000002</v>
      </c>
      <c r="X157" s="397">
        <f>X158+X159</f>
        <v>-1378.1999999999998</v>
      </c>
      <c r="Y157" s="409">
        <f>Y158+Y159</f>
        <v>-651.5</v>
      </c>
      <c r="Z157" s="397">
        <f t="shared" si="158"/>
        <v>291.70000000000005</v>
      </c>
      <c r="AA157" s="49">
        <f>AA158+AA159</f>
        <v>-943.2</v>
      </c>
      <c r="AB157" s="49">
        <f t="shared" si="165"/>
        <v>726.69999999999982</v>
      </c>
      <c r="AC157" s="49">
        <f t="shared" si="164"/>
        <v>47.27180380206066</v>
      </c>
      <c r="AD157" s="971">
        <f>AD158+AD159</f>
        <v>-262.29999999999995</v>
      </c>
      <c r="AE157" s="49">
        <f t="shared" si="142"/>
        <v>-389.20000000000005</v>
      </c>
      <c r="AF157" s="160" t="str">
        <f t="shared" si="150"/>
        <v>&gt;200</v>
      </c>
      <c r="AG157" s="487"/>
      <c r="AH157" s="49"/>
      <c r="AI157" s="49">
        <f>AI158+AI159</f>
        <v>0</v>
      </c>
      <c r="AJ157" s="49">
        <f t="shared" si="143"/>
        <v>0</v>
      </c>
      <c r="AK157" s="49" t="str">
        <f t="shared" si="144"/>
        <v xml:space="preserve"> </v>
      </c>
      <c r="AL157" s="841"/>
      <c r="AM157" s="49">
        <f t="shared" si="145"/>
        <v>0</v>
      </c>
      <c r="AN157" s="206" t="str">
        <f t="shared" si="167"/>
        <v xml:space="preserve"> </v>
      </c>
      <c r="AO157" s="175"/>
      <c r="AP157" s="397"/>
      <c r="AQ157" s="49">
        <f>AQ158+AQ159</f>
        <v>0</v>
      </c>
      <c r="AR157" s="49">
        <f t="shared" si="146"/>
        <v>0</v>
      </c>
      <c r="AS157" s="70" t="str">
        <f t="shared" si="170"/>
        <v xml:space="preserve"> </v>
      </c>
      <c r="AT157" s="792"/>
      <c r="AU157" s="49">
        <f t="shared" si="147"/>
        <v>0</v>
      </c>
      <c r="AV157" s="526" t="str">
        <f t="shared" si="171"/>
        <v xml:space="preserve"> </v>
      </c>
      <c r="AW157" s="175">
        <f>AW158+AW159</f>
        <v>13.9</v>
      </c>
      <c r="AX157" s="397">
        <f>AX158+AX159</f>
        <v>13.9</v>
      </c>
      <c r="AY157" s="49">
        <f>AY158+AY159</f>
        <v>8.3000000000000007</v>
      </c>
      <c r="AZ157" s="49">
        <f t="shared" si="159"/>
        <v>8.3000000000000007</v>
      </c>
      <c r="BA157" s="49">
        <f>BA158+BA159</f>
        <v>0</v>
      </c>
      <c r="BB157" s="135">
        <f t="shared" si="166"/>
        <v>-5.6</v>
      </c>
      <c r="BC157" s="49">
        <f t="shared" si="135"/>
        <v>59.712230215827347</v>
      </c>
      <c r="BD157" s="792">
        <f>BD158+BD159</f>
        <v>10.1</v>
      </c>
      <c r="BE157" s="49">
        <f t="shared" si="127"/>
        <v>-1.7999999999999989</v>
      </c>
      <c r="BF157" s="148">
        <f t="shared" si="149"/>
        <v>82.178217821782184</v>
      </c>
      <c r="BG157" s="2"/>
      <c r="BH157" s="867">
        <f t="shared" si="153"/>
        <v>2.5999999999999996</v>
      </c>
      <c r="BI157" s="867">
        <f t="shared" si="154"/>
        <v>2.5999999999999996</v>
      </c>
      <c r="BJ157" s="857">
        <v>2.5999999999999996</v>
      </c>
      <c r="BK157" s="857"/>
      <c r="BL157" s="857"/>
      <c r="BM157" s="854">
        <v>0</v>
      </c>
    </row>
    <row r="158" spans="1:65" ht="20.25" customHeight="1" x14ac:dyDescent="0.3">
      <c r="A158" s="636" t="s">
        <v>127</v>
      </c>
      <c r="B158" s="666" t="s">
        <v>129</v>
      </c>
      <c r="C158" s="372">
        <f t="shared" si="129"/>
        <v>-1453.8</v>
      </c>
      <c r="D158" s="372">
        <f t="shared" si="129"/>
        <v>-685</v>
      </c>
      <c r="E158" s="30">
        <f t="shared" si="130"/>
        <v>-344.59999999999997</v>
      </c>
      <c r="F158" s="30">
        <f t="shared" si="155"/>
        <v>114.70000000000003</v>
      </c>
      <c r="G158" s="30">
        <f t="shared" si="163"/>
        <v>-459.3</v>
      </c>
      <c r="H158" s="30">
        <f t="shared" si="151"/>
        <v>340.40000000000003</v>
      </c>
      <c r="I158" s="30">
        <f t="shared" si="152"/>
        <v>50.306569343065689</v>
      </c>
      <c r="J158" s="877">
        <f t="shared" ref="J158:J174" si="172">T158+BD158</f>
        <v>-139.6</v>
      </c>
      <c r="K158" s="47">
        <f t="shared" si="168"/>
        <v>-204.99999999999997</v>
      </c>
      <c r="L158" s="178" t="str">
        <f t="shared" si="169"/>
        <v>&gt;200</v>
      </c>
      <c r="M158" s="372">
        <f t="shared" si="117"/>
        <v>-1467.7</v>
      </c>
      <c r="N158" s="372">
        <f t="shared" si="117"/>
        <v>-698.9</v>
      </c>
      <c r="O158" s="30">
        <f t="shared" si="160"/>
        <v>-352.9</v>
      </c>
      <c r="P158" s="30">
        <f t="shared" si="156"/>
        <v>106.40000000000003</v>
      </c>
      <c r="Q158" s="30">
        <f t="shared" si="157"/>
        <v>-459.3</v>
      </c>
      <c r="R158" s="30">
        <f t="shared" si="161"/>
        <v>346</v>
      </c>
      <c r="S158" s="30">
        <f t="shared" si="162"/>
        <v>50.493632851623985</v>
      </c>
      <c r="T158" s="877">
        <f t="shared" si="139"/>
        <v>-149.69999999999999</v>
      </c>
      <c r="U158" s="84">
        <f t="shared" si="140"/>
        <v>-203.2</v>
      </c>
      <c r="V158" s="736" t="str">
        <f t="shared" si="141"/>
        <v>&gt;200</v>
      </c>
      <c r="W158" s="907">
        <v>-1467.7</v>
      </c>
      <c r="X158" s="372">
        <v>-698.9</v>
      </c>
      <c r="Y158" s="405">
        <v>-352.9</v>
      </c>
      <c r="Z158" s="372">
        <f t="shared" si="158"/>
        <v>106.40000000000003</v>
      </c>
      <c r="AA158" s="30">
        <v>-459.3</v>
      </c>
      <c r="AB158" s="36">
        <f t="shared" si="165"/>
        <v>346</v>
      </c>
      <c r="AC158" s="30">
        <f t="shared" si="164"/>
        <v>50.493632851623985</v>
      </c>
      <c r="AD158" s="958">
        <v>-149.69999999999999</v>
      </c>
      <c r="AE158" s="56">
        <f t="shared" si="142"/>
        <v>-203.2</v>
      </c>
      <c r="AF158" s="206" t="str">
        <f t="shared" si="150"/>
        <v>&gt;200</v>
      </c>
      <c r="AG158" s="540"/>
      <c r="AH158" s="56"/>
      <c r="AI158" s="56"/>
      <c r="AJ158" s="56">
        <f t="shared" si="143"/>
        <v>0</v>
      </c>
      <c r="AK158" s="56" t="str">
        <f t="shared" si="144"/>
        <v xml:space="preserve"> </v>
      </c>
      <c r="AL158" s="844"/>
      <c r="AM158" s="56">
        <f t="shared" si="145"/>
        <v>0</v>
      </c>
      <c r="AN158" s="206" t="str">
        <f t="shared" si="167"/>
        <v xml:space="preserve"> </v>
      </c>
      <c r="AO158" s="179"/>
      <c r="AP158" s="399"/>
      <c r="AQ158" s="56"/>
      <c r="AR158" s="56">
        <f t="shared" si="146"/>
        <v>0</v>
      </c>
      <c r="AS158" s="47" t="str">
        <f t="shared" si="170"/>
        <v xml:space="preserve"> </v>
      </c>
      <c r="AT158" s="795"/>
      <c r="AU158" s="56">
        <f t="shared" si="147"/>
        <v>0</v>
      </c>
      <c r="AV158" s="509" t="str">
        <f t="shared" si="171"/>
        <v xml:space="preserve"> </v>
      </c>
      <c r="AW158" s="577">
        <v>13.9</v>
      </c>
      <c r="AX158" s="372">
        <v>13.9</v>
      </c>
      <c r="AY158" s="30">
        <v>8.3000000000000007</v>
      </c>
      <c r="AZ158" s="30">
        <f t="shared" si="159"/>
        <v>8.3000000000000007</v>
      </c>
      <c r="BA158" s="30"/>
      <c r="BB158" s="73">
        <f t="shared" si="166"/>
        <v>-5.6</v>
      </c>
      <c r="BC158" s="30">
        <f t="shared" si="135"/>
        <v>59.712230215827347</v>
      </c>
      <c r="BD158" s="792">
        <v>10.1</v>
      </c>
      <c r="BE158" s="49">
        <f t="shared" si="127"/>
        <v>-1.7999999999999989</v>
      </c>
      <c r="BF158" s="148">
        <f t="shared" si="149"/>
        <v>82.178217821782184</v>
      </c>
      <c r="BH158" s="867">
        <f t="shared" si="153"/>
        <v>-0.8</v>
      </c>
      <c r="BI158" s="867">
        <f t="shared" si="154"/>
        <v>-0.8</v>
      </c>
      <c r="BJ158" s="854">
        <v>-0.8</v>
      </c>
      <c r="BK158" s="854"/>
      <c r="BL158" s="854"/>
      <c r="BM158" s="854"/>
    </row>
    <row r="159" spans="1:65" ht="18.75" customHeight="1" x14ac:dyDescent="0.3">
      <c r="A159" s="636" t="s">
        <v>131</v>
      </c>
      <c r="B159" s="666" t="s">
        <v>132</v>
      </c>
      <c r="C159" s="372">
        <f t="shared" si="129"/>
        <v>-447.1</v>
      </c>
      <c r="D159" s="372">
        <f t="shared" si="129"/>
        <v>-679.3</v>
      </c>
      <c r="E159" s="30">
        <f t="shared" si="130"/>
        <v>-298.60000000000002</v>
      </c>
      <c r="F159" s="30">
        <f t="shared" si="155"/>
        <v>185.29999999999995</v>
      </c>
      <c r="G159" s="30">
        <f t="shared" si="163"/>
        <v>-483.9</v>
      </c>
      <c r="H159" s="30">
        <f t="shared" si="151"/>
        <v>380.69999999999993</v>
      </c>
      <c r="I159" s="30">
        <f t="shared" si="152"/>
        <v>43.957014573826001</v>
      </c>
      <c r="J159" s="877">
        <f t="shared" si="172"/>
        <v>-112.6</v>
      </c>
      <c r="K159" s="47">
        <f t="shared" si="168"/>
        <v>-186.00000000000003</v>
      </c>
      <c r="L159" s="178" t="str">
        <f t="shared" si="169"/>
        <v>&gt;200</v>
      </c>
      <c r="M159" s="372">
        <f t="shared" si="117"/>
        <v>-447.1</v>
      </c>
      <c r="N159" s="372">
        <f t="shared" si="117"/>
        <v>-679.3</v>
      </c>
      <c r="O159" s="30">
        <f t="shared" si="160"/>
        <v>-298.60000000000002</v>
      </c>
      <c r="P159" s="30">
        <f t="shared" si="156"/>
        <v>185.29999999999995</v>
      </c>
      <c r="Q159" s="30">
        <f t="shared" si="157"/>
        <v>-483.9</v>
      </c>
      <c r="R159" s="30">
        <f t="shared" si="161"/>
        <v>380.69999999999993</v>
      </c>
      <c r="S159" s="30">
        <f t="shared" si="162"/>
        <v>43.957014573826001</v>
      </c>
      <c r="T159" s="877">
        <f t="shared" si="139"/>
        <v>-112.6</v>
      </c>
      <c r="U159" s="84">
        <f t="shared" si="140"/>
        <v>-186.00000000000003</v>
      </c>
      <c r="V159" s="736" t="str">
        <f t="shared" si="141"/>
        <v>&gt;200</v>
      </c>
      <c r="W159" s="907">
        <v>-447.1</v>
      </c>
      <c r="X159" s="372">
        <v>-679.3</v>
      </c>
      <c r="Y159" s="381">
        <v>-298.60000000000002</v>
      </c>
      <c r="Z159" s="372">
        <f t="shared" si="158"/>
        <v>185.29999999999995</v>
      </c>
      <c r="AA159" s="30">
        <v>-483.9</v>
      </c>
      <c r="AB159" s="30">
        <f t="shared" si="165"/>
        <v>380.69999999999993</v>
      </c>
      <c r="AC159" s="30">
        <f t="shared" si="164"/>
        <v>43.957014573826001</v>
      </c>
      <c r="AD159" s="956">
        <v>-112.6</v>
      </c>
      <c r="AE159" s="30">
        <f t="shared" si="142"/>
        <v>-186.00000000000003</v>
      </c>
      <c r="AF159" s="152" t="str">
        <f t="shared" si="150"/>
        <v>&gt;200</v>
      </c>
      <c r="AG159" s="413"/>
      <c r="AH159" s="30"/>
      <c r="AI159" s="30"/>
      <c r="AJ159" s="30">
        <f t="shared" si="143"/>
        <v>0</v>
      </c>
      <c r="AK159" s="30" t="str">
        <f t="shared" si="144"/>
        <v xml:space="preserve"> </v>
      </c>
      <c r="AL159" s="831"/>
      <c r="AM159" s="30">
        <f t="shared" si="145"/>
        <v>0</v>
      </c>
      <c r="AN159" s="206" t="str">
        <f t="shared" si="167"/>
        <v xml:space="preserve"> </v>
      </c>
      <c r="AO159" s="151"/>
      <c r="AP159" s="372"/>
      <c r="AQ159" s="30"/>
      <c r="AR159" s="30">
        <f t="shared" si="146"/>
        <v>0</v>
      </c>
      <c r="AS159" s="47" t="str">
        <f t="shared" si="170"/>
        <v xml:space="preserve"> </v>
      </c>
      <c r="AT159" s="786"/>
      <c r="AU159" s="30">
        <f t="shared" si="147"/>
        <v>0</v>
      </c>
      <c r="AV159" s="509" t="str">
        <f t="shared" si="171"/>
        <v xml:space="preserve"> </v>
      </c>
      <c r="AW159" s="577"/>
      <c r="AX159" s="396"/>
      <c r="AY159" s="36"/>
      <c r="AZ159" s="36">
        <f t="shared" si="159"/>
        <v>0</v>
      </c>
      <c r="BA159" s="36"/>
      <c r="BB159" s="73">
        <f t="shared" si="166"/>
        <v>0</v>
      </c>
      <c r="BC159" s="36" t="str">
        <f t="shared" si="135"/>
        <v xml:space="preserve"> </v>
      </c>
      <c r="BD159" s="786"/>
      <c r="BE159" s="30">
        <f t="shared" si="127"/>
        <v>0</v>
      </c>
      <c r="BF159" s="148" t="str">
        <f t="shared" si="149"/>
        <v xml:space="preserve"> </v>
      </c>
      <c r="BH159" s="867">
        <f t="shared" si="153"/>
        <v>3.4</v>
      </c>
      <c r="BI159" s="867">
        <f t="shared" si="154"/>
        <v>3.4</v>
      </c>
      <c r="BJ159" s="854">
        <v>3.4</v>
      </c>
      <c r="BK159" s="854"/>
      <c r="BL159" s="854"/>
      <c r="BM159" s="857"/>
    </row>
    <row r="160" spans="1:65" s="8" customFormat="1" ht="18" customHeight="1" x14ac:dyDescent="0.3">
      <c r="A160" s="664" t="s">
        <v>134</v>
      </c>
      <c r="B160" s="665" t="s">
        <v>135</v>
      </c>
      <c r="C160" s="397">
        <f t="shared" si="129"/>
        <v>0</v>
      </c>
      <c r="D160" s="397">
        <f t="shared" si="129"/>
        <v>0</v>
      </c>
      <c r="E160" s="49">
        <f t="shared" si="130"/>
        <v>0</v>
      </c>
      <c r="F160" s="49">
        <f t="shared" si="155"/>
        <v>0</v>
      </c>
      <c r="G160" s="49">
        <f t="shared" si="163"/>
        <v>0</v>
      </c>
      <c r="H160" s="49">
        <f t="shared" si="151"/>
        <v>0</v>
      </c>
      <c r="I160" s="49" t="str">
        <f t="shared" si="152"/>
        <v xml:space="preserve"> </v>
      </c>
      <c r="J160" s="884">
        <f t="shared" si="172"/>
        <v>6</v>
      </c>
      <c r="K160" s="67">
        <f t="shared" si="168"/>
        <v>-6</v>
      </c>
      <c r="L160" s="177">
        <f t="shared" si="169"/>
        <v>0</v>
      </c>
      <c r="M160" s="397">
        <f t="shared" si="117"/>
        <v>0</v>
      </c>
      <c r="N160" s="397">
        <f t="shared" si="117"/>
        <v>0</v>
      </c>
      <c r="O160" s="49">
        <f t="shared" si="160"/>
        <v>0</v>
      </c>
      <c r="P160" s="49">
        <f t="shared" si="156"/>
        <v>0</v>
      </c>
      <c r="Q160" s="49">
        <f t="shared" si="157"/>
        <v>0</v>
      </c>
      <c r="R160" s="49">
        <f t="shared" si="161"/>
        <v>0</v>
      </c>
      <c r="S160" s="49" t="str">
        <f t="shared" si="162"/>
        <v xml:space="preserve"> </v>
      </c>
      <c r="T160" s="884">
        <f t="shared" si="139"/>
        <v>6</v>
      </c>
      <c r="U160" s="91">
        <f t="shared" si="140"/>
        <v>-6</v>
      </c>
      <c r="V160" s="735">
        <f t="shared" si="141"/>
        <v>0</v>
      </c>
      <c r="W160" s="916">
        <f>W161+W162+W163+W164</f>
        <v>0</v>
      </c>
      <c r="X160" s="397">
        <f>X161+X162+X163+X164</f>
        <v>0</v>
      </c>
      <c r="Y160" s="388">
        <f>Y161+Y162+Y163+Y164</f>
        <v>0</v>
      </c>
      <c r="Z160" s="397">
        <f t="shared" si="158"/>
        <v>0</v>
      </c>
      <c r="AA160" s="49">
        <f>AA161+AA162+AA163+AA164</f>
        <v>0</v>
      </c>
      <c r="AB160" s="49">
        <f t="shared" si="165"/>
        <v>0</v>
      </c>
      <c r="AC160" s="49" t="str">
        <f t="shared" si="164"/>
        <v xml:space="preserve"> </v>
      </c>
      <c r="AD160" s="962">
        <f>AD161+AD162+AD163+AD164</f>
        <v>6</v>
      </c>
      <c r="AE160" s="49">
        <f t="shared" si="142"/>
        <v>-6</v>
      </c>
      <c r="AF160" s="160">
        <f t="shared" si="150"/>
        <v>0</v>
      </c>
      <c r="AG160" s="487"/>
      <c r="AH160" s="49"/>
      <c r="AI160" s="49">
        <f>AI161+AI162+AI163+AI164</f>
        <v>0</v>
      </c>
      <c r="AJ160" s="49">
        <f t="shared" si="143"/>
        <v>0</v>
      </c>
      <c r="AK160" s="49" t="str">
        <f t="shared" si="144"/>
        <v xml:space="preserve"> </v>
      </c>
      <c r="AL160" s="841"/>
      <c r="AM160" s="49">
        <f t="shared" si="145"/>
        <v>0</v>
      </c>
      <c r="AN160" s="206" t="str">
        <f t="shared" si="167"/>
        <v xml:space="preserve"> </v>
      </c>
      <c r="AO160" s="175"/>
      <c r="AP160" s="397"/>
      <c r="AQ160" s="49">
        <f>AQ161+AQ162+AQ163+AQ164</f>
        <v>0</v>
      </c>
      <c r="AR160" s="49">
        <f t="shared" si="146"/>
        <v>0</v>
      </c>
      <c r="AS160" s="67" t="str">
        <f t="shared" si="170"/>
        <v xml:space="preserve"> </v>
      </c>
      <c r="AT160" s="792"/>
      <c r="AU160" s="49">
        <f t="shared" si="147"/>
        <v>0</v>
      </c>
      <c r="AV160" s="523" t="str">
        <f t="shared" si="171"/>
        <v xml:space="preserve"> </v>
      </c>
      <c r="AW160" s="574"/>
      <c r="AX160" s="397">
        <f>AX161+AX162+AX163+AX164</f>
        <v>0</v>
      </c>
      <c r="AY160" s="49">
        <f>AY161+AY162+AY163+AY164</f>
        <v>0</v>
      </c>
      <c r="AZ160" s="49">
        <f t="shared" si="159"/>
        <v>0</v>
      </c>
      <c r="BA160" s="49">
        <f>BA161+BA162+BA163+BA164</f>
        <v>0</v>
      </c>
      <c r="BB160" s="135">
        <f t="shared" si="166"/>
        <v>0</v>
      </c>
      <c r="BC160" s="56" t="str">
        <f t="shared" si="135"/>
        <v xml:space="preserve"> </v>
      </c>
      <c r="BD160" s="792">
        <f>BD161+BD162+BD163+BD164</f>
        <v>0</v>
      </c>
      <c r="BE160" s="49">
        <f t="shared" si="127"/>
        <v>0</v>
      </c>
      <c r="BF160" s="148" t="str">
        <f t="shared" si="149"/>
        <v xml:space="preserve"> </v>
      </c>
      <c r="BG160" s="2"/>
      <c r="BH160" s="867">
        <f t="shared" si="153"/>
        <v>0</v>
      </c>
      <c r="BI160" s="867">
        <f t="shared" si="154"/>
        <v>0</v>
      </c>
      <c r="BJ160" s="854">
        <v>0</v>
      </c>
      <c r="BK160" s="854"/>
      <c r="BL160" s="854"/>
      <c r="BM160" s="854">
        <v>0</v>
      </c>
    </row>
    <row r="161" spans="1:65" ht="21" customHeight="1" x14ac:dyDescent="0.3">
      <c r="A161" s="636" t="s">
        <v>133</v>
      </c>
      <c r="B161" s="666" t="s">
        <v>136</v>
      </c>
      <c r="C161" s="604"/>
      <c r="D161" s="372">
        <f t="shared" si="129"/>
        <v>0</v>
      </c>
      <c r="E161" s="30">
        <f t="shared" si="130"/>
        <v>0</v>
      </c>
      <c r="F161" s="30">
        <f t="shared" si="155"/>
        <v>0</v>
      </c>
      <c r="G161" s="30">
        <f t="shared" si="163"/>
        <v>0</v>
      </c>
      <c r="H161" s="30">
        <f t="shared" si="151"/>
        <v>0</v>
      </c>
      <c r="I161" s="30" t="str">
        <f t="shared" si="152"/>
        <v xml:space="preserve"> </v>
      </c>
      <c r="J161" s="877">
        <f t="shared" si="172"/>
        <v>0</v>
      </c>
      <c r="K161" s="47">
        <f t="shared" si="168"/>
        <v>0</v>
      </c>
      <c r="L161" s="178" t="str">
        <f t="shared" si="169"/>
        <v xml:space="preserve"> </v>
      </c>
      <c r="M161" s="397">
        <f t="shared" si="117"/>
        <v>0</v>
      </c>
      <c r="N161" s="372">
        <f t="shared" si="117"/>
        <v>0</v>
      </c>
      <c r="O161" s="30">
        <f t="shared" si="160"/>
        <v>0</v>
      </c>
      <c r="P161" s="30">
        <f t="shared" si="156"/>
        <v>0</v>
      </c>
      <c r="Q161" s="30">
        <f t="shared" si="157"/>
        <v>0</v>
      </c>
      <c r="R161" s="30">
        <f t="shared" si="161"/>
        <v>0</v>
      </c>
      <c r="S161" s="30" t="str">
        <f t="shared" si="162"/>
        <v xml:space="preserve"> </v>
      </c>
      <c r="T161" s="877">
        <f t="shared" si="139"/>
        <v>0</v>
      </c>
      <c r="U161" s="84">
        <f t="shared" si="140"/>
        <v>0</v>
      </c>
      <c r="V161" s="736" t="str">
        <f t="shared" si="141"/>
        <v xml:space="preserve"> </v>
      </c>
      <c r="W161" s="907"/>
      <c r="X161" s="372"/>
      <c r="Y161" s="381"/>
      <c r="Z161" s="372">
        <f t="shared" si="158"/>
        <v>0</v>
      </c>
      <c r="AA161" s="30"/>
      <c r="AB161" s="30">
        <f t="shared" si="165"/>
        <v>0</v>
      </c>
      <c r="AC161" s="30" t="str">
        <f t="shared" si="164"/>
        <v xml:space="preserve"> </v>
      </c>
      <c r="AD161" s="956"/>
      <c r="AE161" s="30">
        <f t="shared" si="142"/>
        <v>0</v>
      </c>
      <c r="AF161" s="152" t="str">
        <f t="shared" si="150"/>
        <v xml:space="preserve"> </v>
      </c>
      <c r="AG161" s="413"/>
      <c r="AH161" s="30"/>
      <c r="AI161" s="30"/>
      <c r="AJ161" s="30">
        <f t="shared" si="143"/>
        <v>0</v>
      </c>
      <c r="AK161" s="30" t="str">
        <f t="shared" si="144"/>
        <v xml:space="preserve"> </v>
      </c>
      <c r="AL161" s="831"/>
      <c r="AM161" s="30">
        <f t="shared" si="145"/>
        <v>0</v>
      </c>
      <c r="AN161" s="206" t="str">
        <f t="shared" si="167"/>
        <v xml:space="preserve"> </v>
      </c>
      <c r="AO161" s="151"/>
      <c r="AP161" s="372"/>
      <c r="AQ161" s="30"/>
      <c r="AR161" s="30">
        <f t="shared" si="146"/>
        <v>0</v>
      </c>
      <c r="AS161" s="47" t="str">
        <f t="shared" si="170"/>
        <v xml:space="preserve"> </v>
      </c>
      <c r="AT161" s="786"/>
      <c r="AU161" s="30">
        <f t="shared" si="147"/>
        <v>0</v>
      </c>
      <c r="AV161" s="509" t="str">
        <f t="shared" si="171"/>
        <v xml:space="preserve"> </v>
      </c>
      <c r="AW161" s="577"/>
      <c r="AX161" s="372"/>
      <c r="AY161" s="30"/>
      <c r="AZ161" s="30">
        <f t="shared" si="159"/>
        <v>0</v>
      </c>
      <c r="BA161" s="30"/>
      <c r="BB161" s="141">
        <f t="shared" si="166"/>
        <v>0</v>
      </c>
      <c r="BC161" s="36" t="str">
        <f t="shared" si="135"/>
        <v xml:space="preserve"> </v>
      </c>
      <c r="BD161" s="786"/>
      <c r="BE161" s="30">
        <f t="shared" si="127"/>
        <v>0</v>
      </c>
      <c r="BF161" s="148" t="str">
        <f t="shared" si="149"/>
        <v xml:space="preserve"> </v>
      </c>
      <c r="BH161" s="867">
        <f t="shared" si="153"/>
        <v>0</v>
      </c>
      <c r="BI161" s="867">
        <f t="shared" si="154"/>
        <v>0</v>
      </c>
      <c r="BJ161" s="857"/>
      <c r="BK161" s="857"/>
      <c r="BL161" s="857"/>
      <c r="BM161" s="854"/>
    </row>
    <row r="162" spans="1:65" s="17" customFormat="1" ht="22.5" customHeight="1" x14ac:dyDescent="0.3">
      <c r="A162" s="636" t="s">
        <v>137</v>
      </c>
      <c r="B162" s="666" t="s">
        <v>138</v>
      </c>
      <c r="C162" s="372">
        <f t="shared" si="129"/>
        <v>0</v>
      </c>
      <c r="D162" s="372">
        <f t="shared" si="129"/>
        <v>0</v>
      </c>
      <c r="E162" s="30">
        <f t="shared" si="130"/>
        <v>0</v>
      </c>
      <c r="F162" s="30">
        <f t="shared" si="155"/>
        <v>0</v>
      </c>
      <c r="G162" s="30">
        <f t="shared" si="163"/>
        <v>0</v>
      </c>
      <c r="H162" s="30">
        <f t="shared" si="151"/>
        <v>0</v>
      </c>
      <c r="I162" s="30" t="str">
        <f t="shared" si="152"/>
        <v xml:space="preserve"> </v>
      </c>
      <c r="J162" s="877">
        <f t="shared" si="172"/>
        <v>6</v>
      </c>
      <c r="K162" s="47">
        <f t="shared" si="168"/>
        <v>-6</v>
      </c>
      <c r="L162" s="178">
        <f t="shared" si="169"/>
        <v>0</v>
      </c>
      <c r="M162" s="372">
        <f t="shared" si="117"/>
        <v>0</v>
      </c>
      <c r="N162" s="372">
        <f t="shared" si="117"/>
        <v>0</v>
      </c>
      <c r="O162" s="30">
        <f t="shared" si="160"/>
        <v>0</v>
      </c>
      <c r="P162" s="30">
        <f t="shared" si="156"/>
        <v>0</v>
      </c>
      <c r="Q162" s="30">
        <f t="shared" si="157"/>
        <v>0</v>
      </c>
      <c r="R162" s="30">
        <f t="shared" si="161"/>
        <v>0</v>
      </c>
      <c r="S162" s="30" t="str">
        <f t="shared" si="162"/>
        <v xml:space="preserve"> </v>
      </c>
      <c r="T162" s="877">
        <f t="shared" si="139"/>
        <v>6</v>
      </c>
      <c r="U162" s="84">
        <f t="shared" si="140"/>
        <v>-6</v>
      </c>
      <c r="V162" s="736">
        <f t="shared" si="141"/>
        <v>0</v>
      </c>
      <c r="W162" s="907"/>
      <c r="X162" s="372"/>
      <c r="Y162" s="381"/>
      <c r="Z162" s="372">
        <f t="shared" si="158"/>
        <v>0</v>
      </c>
      <c r="AA162" s="30"/>
      <c r="AB162" s="30">
        <f t="shared" si="165"/>
        <v>0</v>
      </c>
      <c r="AC162" s="30" t="str">
        <f t="shared" si="164"/>
        <v xml:space="preserve"> </v>
      </c>
      <c r="AD162" s="956">
        <v>6</v>
      </c>
      <c r="AE162" s="56">
        <f t="shared" si="142"/>
        <v>-6</v>
      </c>
      <c r="AF162" s="206">
        <f t="shared" si="150"/>
        <v>0</v>
      </c>
      <c r="AG162" s="540"/>
      <c r="AH162" s="56"/>
      <c r="AI162" s="56"/>
      <c r="AJ162" s="56">
        <f t="shared" si="143"/>
        <v>0</v>
      </c>
      <c r="AK162" s="56" t="str">
        <f t="shared" si="144"/>
        <v xml:space="preserve"> </v>
      </c>
      <c r="AL162" s="844"/>
      <c r="AM162" s="56">
        <f t="shared" si="145"/>
        <v>0</v>
      </c>
      <c r="AN162" s="206" t="str">
        <f t="shared" si="167"/>
        <v xml:space="preserve"> </v>
      </c>
      <c r="AO162" s="179"/>
      <c r="AP162" s="399"/>
      <c r="AQ162" s="56"/>
      <c r="AR162" s="56">
        <f t="shared" si="146"/>
        <v>0</v>
      </c>
      <c r="AS162" s="47" t="str">
        <f t="shared" si="170"/>
        <v xml:space="preserve"> </v>
      </c>
      <c r="AT162" s="795"/>
      <c r="AU162" s="56">
        <f t="shared" si="147"/>
        <v>0</v>
      </c>
      <c r="AV162" s="509" t="str">
        <f t="shared" si="171"/>
        <v xml:space="preserve"> </v>
      </c>
      <c r="AW162" s="577"/>
      <c r="AX162" s="372"/>
      <c r="AY162" s="30"/>
      <c r="AZ162" s="30">
        <f t="shared" si="159"/>
        <v>0</v>
      </c>
      <c r="BA162" s="30"/>
      <c r="BB162" s="73">
        <f t="shared" si="166"/>
        <v>0</v>
      </c>
      <c r="BC162" s="36" t="str">
        <f t="shared" si="135"/>
        <v xml:space="preserve"> </v>
      </c>
      <c r="BD162" s="795"/>
      <c r="BE162" s="56">
        <f t="shared" si="127"/>
        <v>0</v>
      </c>
      <c r="BF162" s="148" t="str">
        <f t="shared" si="149"/>
        <v xml:space="preserve"> </v>
      </c>
      <c r="BG162" s="2"/>
      <c r="BH162" s="867">
        <f t="shared" si="153"/>
        <v>0</v>
      </c>
      <c r="BI162" s="867">
        <f t="shared" si="154"/>
        <v>0</v>
      </c>
      <c r="BJ162" s="854"/>
      <c r="BK162" s="854"/>
      <c r="BL162" s="854"/>
      <c r="BM162" s="854"/>
    </row>
    <row r="163" spans="1:65" ht="22.5" customHeight="1" x14ac:dyDescent="0.3">
      <c r="A163" s="636" t="s">
        <v>140</v>
      </c>
      <c r="B163" s="666" t="s">
        <v>139</v>
      </c>
      <c r="C163" s="604"/>
      <c r="D163" s="372">
        <f t="shared" si="129"/>
        <v>0</v>
      </c>
      <c r="E163" s="30">
        <f t="shared" si="130"/>
        <v>0</v>
      </c>
      <c r="F163" s="30">
        <f t="shared" si="155"/>
        <v>0</v>
      </c>
      <c r="G163" s="30">
        <f t="shared" si="163"/>
        <v>0</v>
      </c>
      <c r="H163" s="30">
        <f t="shared" si="151"/>
        <v>0</v>
      </c>
      <c r="I163" s="30" t="str">
        <f t="shared" si="152"/>
        <v xml:space="preserve"> </v>
      </c>
      <c r="J163" s="877">
        <f t="shared" si="172"/>
        <v>0</v>
      </c>
      <c r="K163" s="47">
        <f t="shared" si="168"/>
        <v>0</v>
      </c>
      <c r="L163" s="178" t="str">
        <f t="shared" si="169"/>
        <v xml:space="preserve"> </v>
      </c>
      <c r="M163" s="397">
        <f t="shared" si="117"/>
        <v>0</v>
      </c>
      <c r="N163" s="372">
        <f t="shared" si="117"/>
        <v>0</v>
      </c>
      <c r="O163" s="30">
        <f t="shared" si="160"/>
        <v>0</v>
      </c>
      <c r="P163" s="30">
        <f t="shared" si="156"/>
        <v>0</v>
      </c>
      <c r="Q163" s="30">
        <f t="shared" si="157"/>
        <v>0</v>
      </c>
      <c r="R163" s="30">
        <f t="shared" si="161"/>
        <v>0</v>
      </c>
      <c r="S163" s="30" t="str">
        <f t="shared" si="162"/>
        <v xml:space="preserve"> </v>
      </c>
      <c r="T163" s="877">
        <f t="shared" si="139"/>
        <v>0</v>
      </c>
      <c r="U163" s="84">
        <f t="shared" si="140"/>
        <v>0</v>
      </c>
      <c r="V163" s="736" t="str">
        <f t="shared" si="141"/>
        <v xml:space="preserve"> </v>
      </c>
      <c r="W163" s="907"/>
      <c r="X163" s="372"/>
      <c r="Y163" s="381"/>
      <c r="Z163" s="372">
        <f t="shared" si="158"/>
        <v>0</v>
      </c>
      <c r="AA163" s="30"/>
      <c r="AB163" s="30">
        <f t="shared" si="165"/>
        <v>0</v>
      </c>
      <c r="AC163" s="30" t="str">
        <f t="shared" si="164"/>
        <v xml:space="preserve"> </v>
      </c>
      <c r="AD163" s="956"/>
      <c r="AE163" s="30">
        <f t="shared" si="142"/>
        <v>0</v>
      </c>
      <c r="AF163" s="152" t="str">
        <f t="shared" si="150"/>
        <v xml:space="preserve"> </v>
      </c>
      <c r="AG163" s="540"/>
      <c r="AH163" s="56"/>
      <c r="AI163" s="56"/>
      <c r="AJ163" s="56">
        <f t="shared" si="143"/>
        <v>0</v>
      </c>
      <c r="AK163" s="56" t="str">
        <f t="shared" si="144"/>
        <v xml:space="preserve"> </v>
      </c>
      <c r="AL163" s="844"/>
      <c r="AM163" s="56">
        <f t="shared" si="145"/>
        <v>0</v>
      </c>
      <c r="AN163" s="206" t="str">
        <f t="shared" si="167"/>
        <v xml:space="preserve"> </v>
      </c>
      <c r="AO163" s="179"/>
      <c r="AP163" s="399"/>
      <c r="AQ163" s="56"/>
      <c r="AR163" s="56">
        <f t="shared" si="146"/>
        <v>0</v>
      </c>
      <c r="AS163" s="47" t="str">
        <f t="shared" si="170"/>
        <v xml:space="preserve"> </v>
      </c>
      <c r="AT163" s="795"/>
      <c r="AU163" s="56">
        <f t="shared" si="147"/>
        <v>0</v>
      </c>
      <c r="AV163" s="509" t="str">
        <f t="shared" si="171"/>
        <v xml:space="preserve"> </v>
      </c>
      <c r="AW163" s="577"/>
      <c r="AX163" s="396"/>
      <c r="AY163" s="36"/>
      <c r="AZ163" s="36">
        <f t="shared" si="159"/>
        <v>0</v>
      </c>
      <c r="BA163" s="36"/>
      <c r="BB163" s="73">
        <f t="shared" si="166"/>
        <v>0</v>
      </c>
      <c r="BC163" s="36" t="str">
        <f t="shared" si="135"/>
        <v xml:space="preserve"> </v>
      </c>
      <c r="BD163" s="792"/>
      <c r="BE163" s="49">
        <f t="shared" si="127"/>
        <v>0</v>
      </c>
      <c r="BF163" s="148" t="str">
        <f t="shared" si="149"/>
        <v xml:space="preserve"> </v>
      </c>
      <c r="BH163" s="867">
        <f t="shared" si="153"/>
        <v>0</v>
      </c>
      <c r="BI163" s="867">
        <f t="shared" si="154"/>
        <v>0</v>
      </c>
      <c r="BJ163" s="854"/>
      <c r="BK163" s="854"/>
      <c r="BL163" s="854"/>
      <c r="BM163" s="857"/>
    </row>
    <row r="164" spans="1:65" ht="20.25" customHeight="1" x14ac:dyDescent="0.3">
      <c r="A164" s="636" t="s">
        <v>141</v>
      </c>
      <c r="B164" s="666" t="s">
        <v>142</v>
      </c>
      <c r="C164" s="604"/>
      <c r="D164" s="372">
        <f t="shared" si="129"/>
        <v>0</v>
      </c>
      <c r="E164" s="30">
        <f t="shared" si="130"/>
        <v>0</v>
      </c>
      <c r="F164" s="30">
        <f t="shared" si="155"/>
        <v>0</v>
      </c>
      <c r="G164" s="30">
        <f t="shared" si="163"/>
        <v>0</v>
      </c>
      <c r="H164" s="30">
        <f t="shared" si="151"/>
        <v>0</v>
      </c>
      <c r="I164" s="30" t="str">
        <f t="shared" si="152"/>
        <v xml:space="preserve"> </v>
      </c>
      <c r="J164" s="887">
        <f t="shared" si="172"/>
        <v>0</v>
      </c>
      <c r="K164" s="72">
        <f t="shared" si="168"/>
        <v>0</v>
      </c>
      <c r="L164" s="183" t="str">
        <f t="shared" si="169"/>
        <v xml:space="preserve"> </v>
      </c>
      <c r="M164" s="397">
        <f t="shared" si="117"/>
        <v>0</v>
      </c>
      <c r="N164" s="372">
        <f t="shared" si="117"/>
        <v>0</v>
      </c>
      <c r="O164" s="30">
        <f t="shared" si="160"/>
        <v>0</v>
      </c>
      <c r="P164" s="30">
        <f t="shared" si="156"/>
        <v>0</v>
      </c>
      <c r="Q164" s="30">
        <f t="shared" si="157"/>
        <v>0</v>
      </c>
      <c r="R164" s="30">
        <f t="shared" si="161"/>
        <v>0</v>
      </c>
      <c r="S164" s="30" t="str">
        <f t="shared" si="162"/>
        <v xml:space="preserve"> </v>
      </c>
      <c r="T164" s="887">
        <f t="shared" si="139"/>
        <v>0</v>
      </c>
      <c r="U164" s="95">
        <f t="shared" si="140"/>
        <v>0</v>
      </c>
      <c r="V164" s="740" t="str">
        <f t="shared" si="141"/>
        <v xml:space="preserve"> </v>
      </c>
      <c r="W164" s="907"/>
      <c r="X164" s="372"/>
      <c r="Y164" s="381"/>
      <c r="Z164" s="372">
        <f t="shared" si="158"/>
        <v>0</v>
      </c>
      <c r="AA164" s="30"/>
      <c r="AB164" s="30">
        <f t="shared" si="165"/>
        <v>0</v>
      </c>
      <c r="AC164" s="30" t="str">
        <f t="shared" si="164"/>
        <v xml:space="preserve"> </v>
      </c>
      <c r="AD164" s="956"/>
      <c r="AE164" s="30">
        <f t="shared" si="142"/>
        <v>0</v>
      </c>
      <c r="AF164" s="152" t="str">
        <f t="shared" si="150"/>
        <v xml:space="preserve"> </v>
      </c>
      <c r="AG164" s="540"/>
      <c r="AH164" s="56"/>
      <c r="AI164" s="56"/>
      <c r="AJ164" s="56">
        <f t="shared" si="143"/>
        <v>0</v>
      </c>
      <c r="AK164" s="56" t="str">
        <f t="shared" si="144"/>
        <v xml:space="preserve"> </v>
      </c>
      <c r="AL164" s="844"/>
      <c r="AM164" s="56">
        <f t="shared" si="145"/>
        <v>0</v>
      </c>
      <c r="AN164" s="206" t="str">
        <f t="shared" si="167"/>
        <v xml:space="preserve"> </v>
      </c>
      <c r="AO164" s="179"/>
      <c r="AP164" s="399"/>
      <c r="AQ164" s="56"/>
      <c r="AR164" s="56">
        <f t="shared" si="146"/>
        <v>0</v>
      </c>
      <c r="AS164" s="47" t="str">
        <f t="shared" si="170"/>
        <v xml:space="preserve"> </v>
      </c>
      <c r="AT164" s="795"/>
      <c r="AU164" s="56">
        <f t="shared" si="147"/>
        <v>0</v>
      </c>
      <c r="AV164" s="509" t="str">
        <f t="shared" si="171"/>
        <v xml:space="preserve"> </v>
      </c>
      <c r="AW164" s="577"/>
      <c r="AX164" s="372"/>
      <c r="AY164" s="30"/>
      <c r="AZ164" s="30">
        <f t="shared" si="159"/>
        <v>0</v>
      </c>
      <c r="BA164" s="30"/>
      <c r="BB164" s="73">
        <f t="shared" si="166"/>
        <v>0</v>
      </c>
      <c r="BC164" s="36" t="str">
        <f t="shared" si="135"/>
        <v xml:space="preserve"> </v>
      </c>
      <c r="BD164" s="786"/>
      <c r="BE164" s="30">
        <f t="shared" si="127"/>
        <v>0</v>
      </c>
      <c r="BF164" s="148" t="str">
        <f t="shared" si="149"/>
        <v xml:space="preserve"> </v>
      </c>
      <c r="BH164" s="867">
        <f t="shared" si="153"/>
        <v>0</v>
      </c>
      <c r="BI164" s="867">
        <f t="shared" si="154"/>
        <v>0</v>
      </c>
      <c r="BJ164" s="857"/>
      <c r="BK164" s="857"/>
      <c r="BL164" s="857"/>
      <c r="BM164" s="854"/>
    </row>
    <row r="165" spans="1:65" s="8" customFormat="1" ht="22.5" customHeight="1" x14ac:dyDescent="0.3">
      <c r="A165" s="664" t="s">
        <v>145</v>
      </c>
      <c r="B165" s="665" t="s">
        <v>143</v>
      </c>
      <c r="C165" s="397">
        <f t="shared" si="129"/>
        <v>0</v>
      </c>
      <c r="D165" s="397">
        <f t="shared" si="129"/>
        <v>0</v>
      </c>
      <c r="E165" s="49">
        <f t="shared" si="130"/>
        <v>0</v>
      </c>
      <c r="F165" s="49">
        <f t="shared" si="155"/>
        <v>0</v>
      </c>
      <c r="G165" s="49">
        <f t="shared" si="163"/>
        <v>0</v>
      </c>
      <c r="H165" s="49">
        <f t="shared" si="151"/>
        <v>0</v>
      </c>
      <c r="I165" s="49" t="str">
        <f t="shared" si="152"/>
        <v xml:space="preserve"> </v>
      </c>
      <c r="J165" s="884">
        <f t="shared" si="172"/>
        <v>0</v>
      </c>
      <c r="K165" s="67">
        <f t="shared" si="168"/>
        <v>0</v>
      </c>
      <c r="L165" s="177" t="str">
        <f t="shared" si="169"/>
        <v xml:space="preserve"> </v>
      </c>
      <c r="M165" s="397">
        <f t="shared" si="117"/>
        <v>0</v>
      </c>
      <c r="N165" s="397">
        <f t="shared" si="117"/>
        <v>0</v>
      </c>
      <c r="O165" s="49">
        <f t="shared" si="160"/>
        <v>0</v>
      </c>
      <c r="P165" s="49">
        <f t="shared" si="156"/>
        <v>0</v>
      </c>
      <c r="Q165" s="49">
        <f t="shared" si="157"/>
        <v>0</v>
      </c>
      <c r="R165" s="49">
        <f t="shared" si="161"/>
        <v>0</v>
      </c>
      <c r="S165" s="49" t="str">
        <f t="shared" si="162"/>
        <v xml:space="preserve"> </v>
      </c>
      <c r="T165" s="884">
        <f t="shared" si="139"/>
        <v>0</v>
      </c>
      <c r="U165" s="91">
        <f t="shared" si="140"/>
        <v>0</v>
      </c>
      <c r="V165" s="735" t="str">
        <f t="shared" si="141"/>
        <v xml:space="preserve"> </v>
      </c>
      <c r="W165" s="916">
        <f>W166</f>
        <v>0</v>
      </c>
      <c r="X165" s="397">
        <f>X166</f>
        <v>0</v>
      </c>
      <c r="Y165" s="388">
        <f>Y166</f>
        <v>0</v>
      </c>
      <c r="Z165" s="397">
        <f t="shared" si="158"/>
        <v>0</v>
      </c>
      <c r="AA165" s="49">
        <f>AA166</f>
        <v>0</v>
      </c>
      <c r="AB165" s="49">
        <f t="shared" si="165"/>
        <v>0</v>
      </c>
      <c r="AC165" s="49" t="str">
        <f t="shared" si="164"/>
        <v xml:space="preserve"> </v>
      </c>
      <c r="AD165" s="962">
        <f>AD166</f>
        <v>0</v>
      </c>
      <c r="AE165" s="49">
        <f t="shared" si="142"/>
        <v>0</v>
      </c>
      <c r="AF165" s="160" t="str">
        <f t="shared" si="150"/>
        <v xml:space="preserve"> </v>
      </c>
      <c r="AG165" s="487"/>
      <c r="AH165" s="49"/>
      <c r="AI165" s="49">
        <f>AI166</f>
        <v>0</v>
      </c>
      <c r="AJ165" s="49">
        <f t="shared" si="143"/>
        <v>0</v>
      </c>
      <c r="AK165" s="49" t="str">
        <f t="shared" si="144"/>
        <v xml:space="preserve"> </v>
      </c>
      <c r="AL165" s="841"/>
      <c r="AM165" s="49">
        <f t="shared" si="145"/>
        <v>0</v>
      </c>
      <c r="AN165" s="206" t="str">
        <f t="shared" si="167"/>
        <v xml:space="preserve"> </v>
      </c>
      <c r="AO165" s="175"/>
      <c r="AP165" s="397"/>
      <c r="AQ165" s="49">
        <f>AQ166</f>
        <v>0</v>
      </c>
      <c r="AR165" s="49">
        <f t="shared" si="146"/>
        <v>0</v>
      </c>
      <c r="AS165" s="67" t="str">
        <f t="shared" si="170"/>
        <v xml:space="preserve"> </v>
      </c>
      <c r="AT165" s="792"/>
      <c r="AU165" s="49">
        <f t="shared" si="147"/>
        <v>0</v>
      </c>
      <c r="AV165" s="523" t="str">
        <f t="shared" si="171"/>
        <v xml:space="preserve"> </v>
      </c>
      <c r="AW165" s="574"/>
      <c r="AX165" s="397">
        <f>AX166</f>
        <v>0</v>
      </c>
      <c r="AY165" s="49">
        <f>AY166</f>
        <v>0</v>
      </c>
      <c r="AZ165" s="49">
        <f t="shared" si="159"/>
        <v>0</v>
      </c>
      <c r="BA165" s="49">
        <f>BA166</f>
        <v>0</v>
      </c>
      <c r="BB165" s="135">
        <f t="shared" si="166"/>
        <v>0</v>
      </c>
      <c r="BC165" s="56" t="str">
        <f t="shared" si="135"/>
        <v xml:space="preserve"> </v>
      </c>
      <c r="BD165" s="792">
        <f>BD166</f>
        <v>0</v>
      </c>
      <c r="BE165" s="49">
        <f t="shared" si="127"/>
        <v>0</v>
      </c>
      <c r="BF165" s="148" t="str">
        <f t="shared" si="149"/>
        <v xml:space="preserve"> </v>
      </c>
      <c r="BG165" s="2"/>
      <c r="BH165" s="867">
        <f t="shared" si="153"/>
        <v>0</v>
      </c>
      <c r="BI165" s="867">
        <f t="shared" si="154"/>
        <v>0</v>
      </c>
      <c r="BJ165" s="854">
        <v>0</v>
      </c>
      <c r="BK165" s="854"/>
      <c r="BL165" s="854"/>
      <c r="BM165" s="854">
        <v>0</v>
      </c>
    </row>
    <row r="166" spans="1:65" ht="21.75" customHeight="1" x14ac:dyDescent="0.3">
      <c r="A166" s="636" t="s">
        <v>144</v>
      </c>
      <c r="B166" s="666" t="s">
        <v>146</v>
      </c>
      <c r="C166" s="604"/>
      <c r="D166" s="372">
        <f t="shared" si="129"/>
        <v>0</v>
      </c>
      <c r="E166" s="30">
        <f t="shared" si="130"/>
        <v>0</v>
      </c>
      <c r="F166" s="30">
        <f t="shared" si="155"/>
        <v>0</v>
      </c>
      <c r="G166" s="30">
        <f t="shared" si="163"/>
        <v>0</v>
      </c>
      <c r="H166" s="30">
        <f t="shared" si="151"/>
        <v>0</v>
      </c>
      <c r="I166" s="30" t="str">
        <f t="shared" si="152"/>
        <v xml:space="preserve"> </v>
      </c>
      <c r="J166" s="877">
        <f t="shared" si="172"/>
        <v>0</v>
      </c>
      <c r="K166" s="47">
        <f t="shared" si="168"/>
        <v>0</v>
      </c>
      <c r="L166" s="178" t="str">
        <f t="shared" si="169"/>
        <v xml:space="preserve"> </v>
      </c>
      <c r="M166" s="397">
        <f>W166+AG166+AO166</f>
        <v>0</v>
      </c>
      <c r="N166" s="372">
        <f t="shared" ref="M166:N202" si="173">X166+AH166+AP166</f>
        <v>0</v>
      </c>
      <c r="O166" s="30">
        <f t="shared" si="160"/>
        <v>0</v>
      </c>
      <c r="P166" s="30">
        <f t="shared" si="156"/>
        <v>0</v>
      </c>
      <c r="Q166" s="30">
        <f t="shared" si="157"/>
        <v>0</v>
      </c>
      <c r="R166" s="30">
        <f t="shared" si="161"/>
        <v>0</v>
      </c>
      <c r="S166" s="30" t="str">
        <f t="shared" si="162"/>
        <v xml:space="preserve"> </v>
      </c>
      <c r="T166" s="877">
        <f t="shared" ref="T166:T202" si="174">AD166+AL166+AT166</f>
        <v>0</v>
      </c>
      <c r="U166" s="84">
        <f t="shared" ref="U166:U200" si="175">O166-T166</f>
        <v>0</v>
      </c>
      <c r="V166" s="736" t="str">
        <f t="shared" ref="V166:V202" si="176">IF(T166&lt;&gt;0,IF(O166/T166*100&lt;0,"&lt;0",IF(O166/T166*100&gt;200,"&gt;200",O166/T166*100))," ")</f>
        <v xml:space="preserve"> </v>
      </c>
      <c r="W166" s="907"/>
      <c r="X166" s="372"/>
      <c r="Y166" s="381"/>
      <c r="Z166" s="372">
        <f t="shared" si="158"/>
        <v>0</v>
      </c>
      <c r="AA166" s="30"/>
      <c r="AB166" s="30">
        <f t="shared" si="165"/>
        <v>0</v>
      </c>
      <c r="AC166" s="30" t="str">
        <f t="shared" si="164"/>
        <v xml:space="preserve"> </v>
      </c>
      <c r="AD166" s="956"/>
      <c r="AE166" s="30">
        <f t="shared" ref="AE166:AE201" si="177">Y166-AD166</f>
        <v>0</v>
      </c>
      <c r="AF166" s="152" t="str">
        <f t="shared" ref="AF166:AF202" si="178">IF(AD166&lt;&gt;0,IF(Y166/AD166*100&lt;0,"&lt;0",IF(Y166/AD166*100&gt;200,"&gt;200",Y166/AD166*100))," ")</f>
        <v xml:space="preserve"> </v>
      </c>
      <c r="AG166" s="540"/>
      <c r="AH166" s="56"/>
      <c r="AI166" s="56"/>
      <c r="AJ166" s="56">
        <f t="shared" ref="AJ166:AJ200" si="179">AI166-AH166</f>
        <v>0</v>
      </c>
      <c r="AK166" s="56" t="str">
        <f t="shared" ref="AK166:AK202" si="180">IF(AH166&lt;&gt;0,IF(AI166/AH166*100&lt;0,"&lt;0",IF(AI166/AH166*100&gt;200,"&gt;200",AI166/AH166*100))," ")</f>
        <v xml:space="preserve"> </v>
      </c>
      <c r="AL166" s="844"/>
      <c r="AM166" s="56">
        <f t="shared" ref="AM166:AM200" si="181">AI166-AL166</f>
        <v>0</v>
      </c>
      <c r="AN166" s="206" t="str">
        <f t="shared" si="167"/>
        <v xml:space="preserve"> </v>
      </c>
      <c r="AO166" s="179"/>
      <c r="AP166" s="399"/>
      <c r="AQ166" s="56"/>
      <c r="AR166" s="56">
        <f t="shared" ref="AR166:AR200" si="182">AQ166-AP166</f>
        <v>0</v>
      </c>
      <c r="AS166" s="47" t="str">
        <f t="shared" si="170"/>
        <v xml:space="preserve"> </v>
      </c>
      <c r="AT166" s="795"/>
      <c r="AU166" s="56">
        <f t="shared" ref="AU166:AU200" si="183">AQ166-AT166</f>
        <v>0</v>
      </c>
      <c r="AV166" s="509" t="str">
        <f t="shared" si="171"/>
        <v xml:space="preserve"> </v>
      </c>
      <c r="AW166" s="577"/>
      <c r="AX166" s="372"/>
      <c r="AY166" s="30"/>
      <c r="AZ166" s="30">
        <f t="shared" si="159"/>
        <v>0</v>
      </c>
      <c r="BA166" s="30"/>
      <c r="BB166" s="73">
        <f t="shared" si="166"/>
        <v>0</v>
      </c>
      <c r="BC166" s="36" t="str">
        <f t="shared" si="135"/>
        <v xml:space="preserve"> </v>
      </c>
      <c r="BD166" s="786"/>
      <c r="BE166" s="30">
        <f t="shared" si="127"/>
        <v>0</v>
      </c>
      <c r="BF166" s="148" t="str">
        <f t="shared" si="149"/>
        <v xml:space="preserve"> </v>
      </c>
      <c r="BH166" s="867">
        <f t="shared" si="153"/>
        <v>0</v>
      </c>
      <c r="BI166" s="867">
        <f t="shared" si="154"/>
        <v>0</v>
      </c>
      <c r="BJ166" s="861"/>
      <c r="BK166" s="861"/>
      <c r="BL166" s="861"/>
      <c r="BM166" s="857"/>
    </row>
    <row r="167" spans="1:65" s="17" customFormat="1" ht="21" customHeight="1" x14ac:dyDescent="0.3">
      <c r="A167" s="607" t="s">
        <v>147</v>
      </c>
      <c r="B167" s="677" t="s">
        <v>92</v>
      </c>
      <c r="C167" s="411">
        <f>C168+C172+C179+C185+C189+C192+C196</f>
        <v>8169.5000000000009</v>
      </c>
      <c r="D167" s="411">
        <f>D168+D172+D179+D185+D189+D192+D196-D185-D172</f>
        <v>20171.900000000001</v>
      </c>
      <c r="E167" s="26">
        <f>E168+E172+E179+E185+E189+E192+E196-E185-E172</f>
        <v>13227.399999999998</v>
      </c>
      <c r="F167" s="26">
        <f>F168+F172+F179+F185+F189+F192+F196-F185-F172</f>
        <v>9689.7999999999993</v>
      </c>
      <c r="G167" s="26">
        <f>G168+G172+G179+G185+G189+G192+G196</f>
        <v>3537.6</v>
      </c>
      <c r="H167" s="26">
        <f t="shared" si="151"/>
        <v>-6944.5000000000036</v>
      </c>
      <c r="I167" s="26">
        <f t="shared" si="152"/>
        <v>65.573396655743863</v>
      </c>
      <c r="J167" s="869">
        <f>T167+BD167-J185-J172</f>
        <v>567.4</v>
      </c>
      <c r="K167" s="27">
        <f t="shared" si="168"/>
        <v>12659.999999999998</v>
      </c>
      <c r="L167" s="162" t="str">
        <f t="shared" si="169"/>
        <v>&gt;200</v>
      </c>
      <c r="M167" s="411">
        <f t="shared" si="173"/>
        <v>7984.5000000000009</v>
      </c>
      <c r="N167" s="411">
        <f t="shared" si="173"/>
        <v>19860</v>
      </c>
      <c r="O167" s="26">
        <f t="shared" si="160"/>
        <v>12979.899999999998</v>
      </c>
      <c r="P167" s="26">
        <f t="shared" si="156"/>
        <v>9442.9999999999982</v>
      </c>
      <c r="Q167" s="26">
        <f t="shared" si="157"/>
        <v>3536.9</v>
      </c>
      <c r="R167" s="26">
        <f t="shared" si="161"/>
        <v>-6880.1000000000022</v>
      </c>
      <c r="S167" s="26">
        <f t="shared" si="162"/>
        <v>65.356998992950651</v>
      </c>
      <c r="T167" s="869">
        <f t="shared" si="174"/>
        <v>621.9</v>
      </c>
      <c r="U167" s="75">
        <f t="shared" si="175"/>
        <v>12357.999999999998</v>
      </c>
      <c r="V167" s="724" t="str">
        <f t="shared" si="176"/>
        <v>&gt;200</v>
      </c>
      <c r="W167" s="905">
        <f>W168+W172+W179+W185+W189+W192+W196</f>
        <v>7984.5000000000009</v>
      </c>
      <c r="X167" s="751">
        <f>X168+X172+X179+X185+X189+X192+X196</f>
        <v>19860</v>
      </c>
      <c r="Y167" s="421">
        <f>Y168+Y172+Y179+Y185+Y189+Y192+Y196</f>
        <v>12980.099999999999</v>
      </c>
      <c r="Z167" s="411">
        <f>Z168+Z172+Z179+Z185+Z189+Z192+Z196</f>
        <v>9443.1999999999989</v>
      </c>
      <c r="AA167" s="411">
        <f>AA168+AA172+AA179+AA185+AA189+AA192+AA196</f>
        <v>3536.9</v>
      </c>
      <c r="AB167" s="26">
        <f t="shared" si="165"/>
        <v>-6879.9000000000015</v>
      </c>
      <c r="AC167" s="26">
        <f t="shared" si="164"/>
        <v>65.358006042296068</v>
      </c>
      <c r="AD167" s="973">
        <f>AD168+AD172+AD179+AD185+AD189+AD192+AD196</f>
        <v>621.9</v>
      </c>
      <c r="AE167" s="26">
        <f t="shared" si="177"/>
        <v>12358.199999999999</v>
      </c>
      <c r="AF167" s="148" t="str">
        <f t="shared" si="178"/>
        <v>&gt;200</v>
      </c>
      <c r="AG167" s="493">
        <f>AG168+AG172+AG179+AG185+AG189+AG192+AG196</f>
        <v>0</v>
      </c>
      <c r="AH167" s="26">
        <f>AH168+AH172+AH179+AH185+AH189+AH192+AH196</f>
        <v>0</v>
      </c>
      <c r="AI167" s="26">
        <f>AI168+AI172+AI179+AI185+AI189+AI192+AI196</f>
        <v>-0.2</v>
      </c>
      <c r="AJ167" s="26">
        <f t="shared" si="179"/>
        <v>-0.2</v>
      </c>
      <c r="AK167" s="26" t="str">
        <f t="shared" si="180"/>
        <v xml:space="preserve"> </v>
      </c>
      <c r="AL167" s="829">
        <f>AL168+AL172+AL179+AL185+AL189+AL192+AL196</f>
        <v>0</v>
      </c>
      <c r="AM167" s="26">
        <f t="shared" si="181"/>
        <v>-0.2</v>
      </c>
      <c r="AN167" s="206" t="str">
        <f t="shared" si="167"/>
        <v xml:space="preserve"> </v>
      </c>
      <c r="AO167" s="411">
        <f>AO168+AO172+AO179+AO185+AO189+AO192+AO196</f>
        <v>0</v>
      </c>
      <c r="AP167" s="411">
        <f>AP168+AP172+AP179+AP185+AP189+AP192+AP196</f>
        <v>0</v>
      </c>
      <c r="AQ167" s="26">
        <f>AQ168+AQ172+AQ179+AQ185+AQ189+AQ192+AQ196</f>
        <v>0</v>
      </c>
      <c r="AR167" s="26">
        <f t="shared" si="182"/>
        <v>0</v>
      </c>
      <c r="AS167" s="27" t="str">
        <f t="shared" si="170"/>
        <v xml:space="preserve"> </v>
      </c>
      <c r="AT167" s="784">
        <f>AT168+AT172+AT179+AT185+AT189+AT192+AT196</f>
        <v>0</v>
      </c>
      <c r="AU167" s="26">
        <f t="shared" si="183"/>
        <v>0</v>
      </c>
      <c r="AV167" s="495" t="str">
        <f t="shared" si="171"/>
        <v xml:space="preserve"> </v>
      </c>
      <c r="AW167" s="598">
        <f>AW168+AW172+AW179+AW185+AW189+AW192+AW196</f>
        <v>185</v>
      </c>
      <c r="AX167" s="26">
        <f>AX168+AX172+AX179+AX185+AX189+AX192+AX196</f>
        <v>274.70000000000005</v>
      </c>
      <c r="AY167" s="26">
        <f>AY168+AY172+AY179+AY185+AY189+AY192+AY196</f>
        <v>212.70000000000002</v>
      </c>
      <c r="AZ167" s="26">
        <f>AZ168+AZ172+AZ179+AZ185+AZ189+AZ192+AZ196</f>
        <v>212.00000000000003</v>
      </c>
      <c r="BA167" s="411">
        <f>BA168+BA172+BA179+BA185+BA189+BA192+BA196</f>
        <v>0.7</v>
      </c>
      <c r="BB167" s="332">
        <f t="shared" si="166"/>
        <v>-62.000000000000028</v>
      </c>
      <c r="BC167" s="26">
        <f t="shared" si="135"/>
        <v>77.429923552966855</v>
      </c>
      <c r="BD167" s="796">
        <f>BD168+BD172+BD179+BD185+BD189+BD192+BD196</f>
        <v>-91.3</v>
      </c>
      <c r="BE167" s="63">
        <f t="shared" si="127"/>
        <v>304</v>
      </c>
      <c r="BF167" s="148" t="str">
        <f>IF(BD167&lt;&gt;0,IF(ABS(AY167)/ABS(BD167)*100&gt;200,"&gt;200",ABS(AY167)/ABS(BD167)*100)," ")</f>
        <v>&gt;200</v>
      </c>
      <c r="BG167" s="2"/>
      <c r="BH167" s="867">
        <f t="shared" si="153"/>
        <v>90.8</v>
      </c>
      <c r="BI167" s="867">
        <f t="shared" si="154"/>
        <v>138.5</v>
      </c>
      <c r="BJ167" s="854">
        <v>138.5</v>
      </c>
      <c r="BK167" s="854">
        <v>0</v>
      </c>
      <c r="BL167" s="854">
        <v>0</v>
      </c>
      <c r="BM167" s="808">
        <v>-47.7</v>
      </c>
    </row>
    <row r="168" spans="1:65" s="8" customFormat="1" ht="20.25" customHeight="1" x14ac:dyDescent="0.3">
      <c r="A168" s="664" t="s">
        <v>149</v>
      </c>
      <c r="B168" s="665" t="s">
        <v>150</v>
      </c>
      <c r="C168" s="397">
        <f t="shared" si="129"/>
        <v>1604.2</v>
      </c>
      <c r="D168" s="397">
        <f t="shared" si="129"/>
        <v>5350.7</v>
      </c>
      <c r="E168" s="49">
        <f t="shared" si="130"/>
        <v>5606.5</v>
      </c>
      <c r="F168" s="49">
        <f t="shared" si="155"/>
        <v>5606.5</v>
      </c>
      <c r="G168" s="49">
        <f t="shared" ref="G168:G202" si="184">Q168+BA168</f>
        <v>0</v>
      </c>
      <c r="H168" s="49">
        <f t="shared" si="151"/>
        <v>255.80000000000018</v>
      </c>
      <c r="I168" s="49">
        <f t="shared" si="152"/>
        <v>104.78068290130264</v>
      </c>
      <c r="J168" s="884">
        <f t="shared" si="172"/>
        <v>135.19999999999999</v>
      </c>
      <c r="K168" s="67">
        <f t="shared" si="168"/>
        <v>5471.3</v>
      </c>
      <c r="L168" s="177" t="str">
        <f t="shared" si="169"/>
        <v>&gt;200</v>
      </c>
      <c r="M168" s="397">
        <f t="shared" si="173"/>
        <v>1604.2</v>
      </c>
      <c r="N168" s="397">
        <f t="shared" si="173"/>
        <v>5350.7</v>
      </c>
      <c r="O168" s="49">
        <f t="shared" si="160"/>
        <v>5607.7</v>
      </c>
      <c r="P168" s="49">
        <f t="shared" si="156"/>
        <v>5607.7</v>
      </c>
      <c r="Q168" s="49">
        <f t="shared" si="157"/>
        <v>0</v>
      </c>
      <c r="R168" s="49">
        <f t="shared" si="161"/>
        <v>257</v>
      </c>
      <c r="S168" s="49">
        <f t="shared" si="162"/>
        <v>104.8031098734745</v>
      </c>
      <c r="T168" s="884">
        <f t="shared" si="174"/>
        <v>142.39999999999998</v>
      </c>
      <c r="U168" s="91">
        <f t="shared" si="175"/>
        <v>5465.3</v>
      </c>
      <c r="V168" s="735" t="str">
        <f t="shared" si="176"/>
        <v>&gt;200</v>
      </c>
      <c r="W168" s="916">
        <f>W169+W170+W171</f>
        <v>1604.2</v>
      </c>
      <c r="X168" s="397">
        <f>X169+X170+X171</f>
        <v>5350.7</v>
      </c>
      <c r="Y168" s="388">
        <f>Y169+Y170+Y171</f>
        <v>5607.9</v>
      </c>
      <c r="Z168" s="397">
        <f t="shared" si="158"/>
        <v>5607.9</v>
      </c>
      <c r="AA168" s="49">
        <f>AA169+AA170+AA171</f>
        <v>0</v>
      </c>
      <c r="AB168" s="49">
        <f t="shared" si="165"/>
        <v>257.19999999999982</v>
      </c>
      <c r="AC168" s="49">
        <f t="shared" si="164"/>
        <v>104.80684770216982</v>
      </c>
      <c r="AD168" s="962">
        <f>AD169+AD170+AD171</f>
        <v>142.39999999999998</v>
      </c>
      <c r="AE168" s="49">
        <f t="shared" si="177"/>
        <v>5465.5</v>
      </c>
      <c r="AF168" s="160" t="str">
        <f>IF(AD168&lt;&gt;0,IF(ABS(Y168)/ABS(AD168)*100&gt;200,"&gt;200",ABS(Y168)/ABS(AD168)*100)," ")</f>
        <v>&gt;200</v>
      </c>
      <c r="AG168" s="487"/>
      <c r="AH168" s="49"/>
      <c r="AI168" s="49">
        <f>AI169+AI170+AI171</f>
        <v>-0.2</v>
      </c>
      <c r="AJ168" s="49">
        <f t="shared" si="179"/>
        <v>-0.2</v>
      </c>
      <c r="AK168" s="49" t="str">
        <f t="shared" si="180"/>
        <v xml:space="preserve"> </v>
      </c>
      <c r="AL168" s="841">
        <f>AL169+AL170+AL171</f>
        <v>0</v>
      </c>
      <c r="AM168" s="49">
        <f t="shared" si="181"/>
        <v>-0.2</v>
      </c>
      <c r="AN168" s="206" t="str">
        <f t="shared" si="167"/>
        <v xml:space="preserve"> </v>
      </c>
      <c r="AO168" s="175"/>
      <c r="AP168" s="397"/>
      <c r="AQ168" s="49">
        <f>AQ169+AQ170+AQ171</f>
        <v>0</v>
      </c>
      <c r="AR168" s="49">
        <f t="shared" si="182"/>
        <v>0</v>
      </c>
      <c r="AS168" s="67" t="str">
        <f t="shared" si="170"/>
        <v xml:space="preserve"> </v>
      </c>
      <c r="AT168" s="792"/>
      <c r="AU168" s="49">
        <f t="shared" si="183"/>
        <v>0</v>
      </c>
      <c r="AV168" s="523" t="str">
        <f t="shared" si="171"/>
        <v xml:space="preserve"> </v>
      </c>
      <c r="AW168" s="574"/>
      <c r="AX168" s="397">
        <f>AX169+AX170+AX171</f>
        <v>0</v>
      </c>
      <c r="AY168" s="49">
        <f>AY169+AY170+AY171</f>
        <v>-1.2</v>
      </c>
      <c r="AZ168" s="49">
        <f t="shared" si="159"/>
        <v>-1.2</v>
      </c>
      <c r="BA168" s="49">
        <f>BA169+BA170+BA171</f>
        <v>0</v>
      </c>
      <c r="BB168" s="135">
        <f t="shared" si="166"/>
        <v>-1.2</v>
      </c>
      <c r="BC168" s="56" t="str">
        <f t="shared" si="135"/>
        <v xml:space="preserve"> </v>
      </c>
      <c r="BD168" s="792">
        <f>BD169+BD170+BD171</f>
        <v>-7.2</v>
      </c>
      <c r="BE168" s="49">
        <f t="shared" si="127"/>
        <v>6</v>
      </c>
      <c r="BF168" s="148">
        <f t="shared" si="149"/>
        <v>16.666666666666664</v>
      </c>
      <c r="BG168" s="2"/>
      <c r="BH168" s="867">
        <f t="shared" si="153"/>
        <v>196.8</v>
      </c>
      <c r="BI168" s="867">
        <f t="shared" si="154"/>
        <v>184.8</v>
      </c>
      <c r="BJ168" s="854">
        <v>184.8</v>
      </c>
      <c r="BK168" s="854"/>
      <c r="BL168" s="854"/>
      <c r="BM168" s="812">
        <v>12</v>
      </c>
    </row>
    <row r="169" spans="1:65" ht="18.75" customHeight="1" x14ac:dyDescent="0.3">
      <c r="A169" s="636" t="s">
        <v>243</v>
      </c>
      <c r="B169" s="666" t="s">
        <v>151</v>
      </c>
      <c r="C169" s="372">
        <f t="shared" si="129"/>
        <v>1654.2</v>
      </c>
      <c r="D169" s="372">
        <f t="shared" si="129"/>
        <v>5400.7</v>
      </c>
      <c r="E169" s="30">
        <f t="shared" si="130"/>
        <v>5576.8</v>
      </c>
      <c r="F169" s="30">
        <f t="shared" si="155"/>
        <v>5576.8</v>
      </c>
      <c r="G169" s="30">
        <f t="shared" si="184"/>
        <v>0</v>
      </c>
      <c r="H169" s="30">
        <f t="shared" si="151"/>
        <v>176.10000000000036</v>
      </c>
      <c r="I169" s="30">
        <f t="shared" si="152"/>
        <v>103.26068842927769</v>
      </c>
      <c r="J169" s="877">
        <f t="shared" si="172"/>
        <v>109.6</v>
      </c>
      <c r="K169" s="47">
        <f t="shared" si="168"/>
        <v>5467.2</v>
      </c>
      <c r="L169" s="178" t="str">
        <f t="shared" si="169"/>
        <v>&gt;200</v>
      </c>
      <c r="M169" s="372">
        <f t="shared" si="173"/>
        <v>1654.2</v>
      </c>
      <c r="N169" s="372">
        <f t="shared" si="173"/>
        <v>5400.7</v>
      </c>
      <c r="O169" s="30">
        <f t="shared" si="160"/>
        <v>5576.8</v>
      </c>
      <c r="P169" s="30">
        <f t="shared" si="156"/>
        <v>5576.8</v>
      </c>
      <c r="Q169" s="30">
        <f t="shared" si="157"/>
        <v>0</v>
      </c>
      <c r="R169" s="30">
        <f t="shared" si="161"/>
        <v>176.10000000000036</v>
      </c>
      <c r="S169" s="30">
        <f t="shared" si="162"/>
        <v>103.26068842927769</v>
      </c>
      <c r="T169" s="877">
        <f t="shared" si="174"/>
        <v>109.6</v>
      </c>
      <c r="U169" s="84">
        <f t="shared" si="175"/>
        <v>5467.2</v>
      </c>
      <c r="V169" s="736" t="str">
        <f t="shared" si="176"/>
        <v>&gt;200</v>
      </c>
      <c r="W169" s="907">
        <v>1654.2</v>
      </c>
      <c r="X169" s="372">
        <v>5400.7</v>
      </c>
      <c r="Y169" s="381">
        <v>5576.8</v>
      </c>
      <c r="Z169" s="372">
        <f t="shared" si="158"/>
        <v>5576.8</v>
      </c>
      <c r="AA169" s="30"/>
      <c r="AB169" s="30">
        <f t="shared" si="165"/>
        <v>176.10000000000036</v>
      </c>
      <c r="AC169" s="30">
        <f t="shared" si="164"/>
        <v>103.26068842927769</v>
      </c>
      <c r="AD169" s="956">
        <v>109.6</v>
      </c>
      <c r="AE169" s="30">
        <f t="shared" si="177"/>
        <v>5467.2</v>
      </c>
      <c r="AF169" s="152" t="str">
        <f>IF(AD169&lt;&gt;0,IF(ABS(Y169)/ABS(AD169)*100&gt;200,"&gt;200",ABS(Y169)/ABS(AD169)*100)," ")</f>
        <v>&gt;200</v>
      </c>
      <c r="AG169" s="413"/>
      <c r="AH169" s="30"/>
      <c r="AI169" s="30"/>
      <c r="AJ169" s="30">
        <f t="shared" si="179"/>
        <v>0</v>
      </c>
      <c r="AK169" s="30" t="str">
        <f t="shared" si="180"/>
        <v xml:space="preserve"> </v>
      </c>
      <c r="AL169" s="831"/>
      <c r="AM169" s="30">
        <f t="shared" si="181"/>
        <v>0</v>
      </c>
      <c r="AN169" s="206" t="str">
        <f t="shared" si="167"/>
        <v xml:space="preserve"> </v>
      </c>
      <c r="AO169" s="151"/>
      <c r="AP169" s="372"/>
      <c r="AQ169" s="30"/>
      <c r="AR169" s="30">
        <f t="shared" si="182"/>
        <v>0</v>
      </c>
      <c r="AS169" s="47" t="str">
        <f t="shared" si="170"/>
        <v xml:space="preserve"> </v>
      </c>
      <c r="AT169" s="786"/>
      <c r="AU169" s="30">
        <f t="shared" si="183"/>
        <v>0</v>
      </c>
      <c r="AV169" s="509" t="str">
        <f t="shared" si="171"/>
        <v xml:space="preserve"> </v>
      </c>
      <c r="AW169" s="577"/>
      <c r="AX169" s="372"/>
      <c r="AY169" s="30"/>
      <c r="AZ169" s="30">
        <f t="shared" si="159"/>
        <v>0</v>
      </c>
      <c r="BA169" s="30"/>
      <c r="BB169" s="73">
        <f t="shared" si="166"/>
        <v>0</v>
      </c>
      <c r="BC169" s="36" t="str">
        <f t="shared" si="135"/>
        <v xml:space="preserve"> </v>
      </c>
      <c r="BD169" s="786"/>
      <c r="BE169" s="30">
        <f t="shared" si="127"/>
        <v>0</v>
      </c>
      <c r="BF169" s="148" t="str">
        <f t="shared" si="149"/>
        <v xml:space="preserve"> </v>
      </c>
      <c r="BH169" s="867">
        <f t="shared" si="153"/>
        <v>214.3</v>
      </c>
      <c r="BI169" s="867">
        <f t="shared" si="154"/>
        <v>214.3</v>
      </c>
      <c r="BJ169" s="857">
        <v>214.3</v>
      </c>
      <c r="BK169" s="857"/>
      <c r="BL169" s="857"/>
      <c r="BM169" s="854"/>
    </row>
    <row r="170" spans="1:65" ht="21" customHeight="1" x14ac:dyDescent="0.3">
      <c r="A170" s="636" t="s">
        <v>87</v>
      </c>
      <c r="B170" s="666" t="s">
        <v>152</v>
      </c>
      <c r="C170" s="372">
        <f t="shared" si="129"/>
        <v>-50</v>
      </c>
      <c r="D170" s="372">
        <f t="shared" si="129"/>
        <v>-50</v>
      </c>
      <c r="E170" s="30">
        <f t="shared" si="130"/>
        <v>-1.4000000000000001</v>
      </c>
      <c r="F170" s="30">
        <f t="shared" si="155"/>
        <v>-1.4000000000000001</v>
      </c>
      <c r="G170" s="30">
        <f t="shared" si="184"/>
        <v>0</v>
      </c>
      <c r="H170" s="30">
        <f t="shared" si="151"/>
        <v>48.6</v>
      </c>
      <c r="I170" s="30">
        <f t="shared" si="152"/>
        <v>2.8000000000000003</v>
      </c>
      <c r="J170" s="877">
        <f t="shared" si="172"/>
        <v>-7.2</v>
      </c>
      <c r="K170" s="47">
        <f t="shared" si="168"/>
        <v>5.8</v>
      </c>
      <c r="L170" s="178">
        <f t="shared" si="169"/>
        <v>19.444444444444446</v>
      </c>
      <c r="M170" s="372">
        <f t="shared" si="173"/>
        <v>-50</v>
      </c>
      <c r="N170" s="372">
        <f t="shared" si="173"/>
        <v>-50</v>
      </c>
      <c r="O170" s="30">
        <f t="shared" ref="O170:O202" si="185">Y170+AI170+AQ170</f>
        <v>-0.1</v>
      </c>
      <c r="P170" s="30">
        <f t="shared" si="156"/>
        <v>-0.1</v>
      </c>
      <c r="Q170" s="30">
        <f t="shared" si="157"/>
        <v>0</v>
      </c>
      <c r="R170" s="30">
        <f t="shared" si="161"/>
        <v>49.9</v>
      </c>
      <c r="S170" s="30">
        <f t="shared" si="162"/>
        <v>0.2</v>
      </c>
      <c r="T170" s="877">
        <f t="shared" si="174"/>
        <v>0</v>
      </c>
      <c r="U170" s="84">
        <f t="shared" si="175"/>
        <v>-0.1</v>
      </c>
      <c r="V170" s="736" t="str">
        <f t="shared" si="176"/>
        <v xml:space="preserve"> </v>
      </c>
      <c r="W170" s="907">
        <v>-50</v>
      </c>
      <c r="X170" s="372">
        <v>-50</v>
      </c>
      <c r="Y170" s="381">
        <v>-0.1</v>
      </c>
      <c r="Z170" s="397">
        <f t="shared" si="158"/>
        <v>-0.1</v>
      </c>
      <c r="AA170" s="30"/>
      <c r="AB170" s="30">
        <f t="shared" si="165"/>
        <v>49.9</v>
      </c>
      <c r="AC170" s="30">
        <f t="shared" si="164"/>
        <v>0.2</v>
      </c>
      <c r="AD170" s="956"/>
      <c r="AE170" s="30">
        <f t="shared" si="177"/>
        <v>-0.1</v>
      </c>
      <c r="AF170" s="152" t="str">
        <f t="shared" si="178"/>
        <v xml:space="preserve"> </v>
      </c>
      <c r="AG170" s="413"/>
      <c r="AH170" s="30"/>
      <c r="AI170" s="30"/>
      <c r="AJ170" s="30">
        <f t="shared" si="179"/>
        <v>0</v>
      </c>
      <c r="AK170" s="30" t="str">
        <f t="shared" si="180"/>
        <v xml:space="preserve"> </v>
      </c>
      <c r="AL170" s="831"/>
      <c r="AM170" s="30">
        <f t="shared" si="181"/>
        <v>0</v>
      </c>
      <c r="AN170" s="206" t="str">
        <f t="shared" si="167"/>
        <v xml:space="preserve"> </v>
      </c>
      <c r="AO170" s="151"/>
      <c r="AP170" s="372"/>
      <c r="AQ170" s="30"/>
      <c r="AR170" s="30">
        <f t="shared" si="182"/>
        <v>0</v>
      </c>
      <c r="AS170" s="47" t="str">
        <f t="shared" si="170"/>
        <v xml:space="preserve"> </v>
      </c>
      <c r="AT170" s="786"/>
      <c r="AU170" s="30">
        <f t="shared" si="183"/>
        <v>0</v>
      </c>
      <c r="AV170" s="509" t="str">
        <f t="shared" si="171"/>
        <v xml:space="preserve"> </v>
      </c>
      <c r="AW170" s="577"/>
      <c r="AX170" s="372"/>
      <c r="AY170" s="30">
        <v>-1.3</v>
      </c>
      <c r="AZ170" s="30">
        <f t="shared" si="159"/>
        <v>-1.3</v>
      </c>
      <c r="BA170" s="30"/>
      <c r="BB170" s="73">
        <f t="shared" si="166"/>
        <v>-1.3</v>
      </c>
      <c r="BC170" s="36" t="str">
        <f t="shared" si="135"/>
        <v xml:space="preserve"> </v>
      </c>
      <c r="BD170" s="786">
        <v>-7.2</v>
      </c>
      <c r="BE170" s="30">
        <f t="shared" si="127"/>
        <v>5.9</v>
      </c>
      <c r="BF170" s="148">
        <f t="shared" si="149"/>
        <v>18.055555555555554</v>
      </c>
      <c r="BH170" s="867">
        <f t="shared" si="153"/>
        <v>0</v>
      </c>
      <c r="BI170" s="867">
        <f t="shared" si="154"/>
        <v>0</v>
      </c>
      <c r="BJ170" s="854"/>
      <c r="BK170" s="854"/>
      <c r="BL170" s="854"/>
      <c r="BM170" s="854"/>
    </row>
    <row r="171" spans="1:65" ht="18.75" customHeight="1" x14ac:dyDescent="0.3">
      <c r="A171" s="636" t="s">
        <v>153</v>
      </c>
      <c r="B171" s="666" t="s">
        <v>154</v>
      </c>
      <c r="C171" s="604"/>
      <c r="D171" s="372">
        <f t="shared" si="129"/>
        <v>0</v>
      </c>
      <c r="E171" s="30">
        <f t="shared" si="130"/>
        <v>31.1</v>
      </c>
      <c r="F171" s="30">
        <f t="shared" si="155"/>
        <v>31.1</v>
      </c>
      <c r="G171" s="30">
        <f t="shared" si="184"/>
        <v>0</v>
      </c>
      <c r="H171" s="30">
        <f t="shared" si="151"/>
        <v>31.1</v>
      </c>
      <c r="I171" s="30" t="str">
        <f t="shared" si="152"/>
        <v xml:space="preserve"> </v>
      </c>
      <c r="J171" s="877">
        <f t="shared" si="172"/>
        <v>32.799999999999997</v>
      </c>
      <c r="K171" s="47">
        <f t="shared" si="168"/>
        <v>-1.6999999999999957</v>
      </c>
      <c r="L171" s="178">
        <f t="shared" si="169"/>
        <v>94.817073170731732</v>
      </c>
      <c r="M171" s="372">
        <f t="shared" si="173"/>
        <v>0</v>
      </c>
      <c r="N171" s="372">
        <f t="shared" si="173"/>
        <v>0</v>
      </c>
      <c r="O171" s="30">
        <f t="shared" si="185"/>
        <v>31</v>
      </c>
      <c r="P171" s="30">
        <f t="shared" si="156"/>
        <v>31</v>
      </c>
      <c r="Q171" s="30">
        <f t="shared" si="157"/>
        <v>0</v>
      </c>
      <c r="R171" s="30">
        <f t="shared" si="161"/>
        <v>31</v>
      </c>
      <c r="S171" s="30" t="str">
        <f t="shared" si="162"/>
        <v xml:space="preserve"> </v>
      </c>
      <c r="T171" s="877">
        <f t="shared" si="174"/>
        <v>32.799999999999997</v>
      </c>
      <c r="U171" s="84">
        <f t="shared" si="175"/>
        <v>-1.7999999999999972</v>
      </c>
      <c r="V171" s="736">
        <f t="shared" si="176"/>
        <v>94.512195121951223</v>
      </c>
      <c r="W171" s="907"/>
      <c r="X171" s="372"/>
      <c r="Y171" s="452">
        <v>31.2</v>
      </c>
      <c r="Z171" s="372">
        <f t="shared" si="158"/>
        <v>31.2</v>
      </c>
      <c r="AA171" s="30"/>
      <c r="AB171" s="30">
        <f t="shared" si="165"/>
        <v>31.2</v>
      </c>
      <c r="AC171" s="30" t="str">
        <f t="shared" si="164"/>
        <v xml:space="preserve"> </v>
      </c>
      <c r="AD171" s="972">
        <v>32.799999999999997</v>
      </c>
      <c r="AE171" s="30">
        <f t="shared" si="177"/>
        <v>-1.5999999999999979</v>
      </c>
      <c r="AF171" s="152">
        <f t="shared" si="178"/>
        <v>95.121951219512198</v>
      </c>
      <c r="AG171" s="413"/>
      <c r="AH171" s="30"/>
      <c r="AI171" s="30">
        <v>-0.2</v>
      </c>
      <c r="AJ171" s="30">
        <f t="shared" si="179"/>
        <v>-0.2</v>
      </c>
      <c r="AK171" s="30" t="str">
        <f t="shared" si="180"/>
        <v xml:space="preserve"> </v>
      </c>
      <c r="AL171" s="831"/>
      <c r="AM171" s="30">
        <f t="shared" si="181"/>
        <v>-0.2</v>
      </c>
      <c r="AN171" s="206" t="str">
        <f t="shared" si="167"/>
        <v xml:space="preserve"> </v>
      </c>
      <c r="AO171" s="151"/>
      <c r="AP171" s="372"/>
      <c r="AQ171" s="30"/>
      <c r="AR171" s="30">
        <f t="shared" si="182"/>
        <v>0</v>
      </c>
      <c r="AS171" s="47" t="str">
        <f t="shared" si="170"/>
        <v xml:space="preserve"> </v>
      </c>
      <c r="AT171" s="786"/>
      <c r="AU171" s="30">
        <f t="shared" si="183"/>
        <v>0</v>
      </c>
      <c r="AV171" s="509" t="str">
        <f t="shared" si="171"/>
        <v xml:space="preserve"> </v>
      </c>
      <c r="AW171" s="577"/>
      <c r="AX171" s="372"/>
      <c r="AY171" s="30">
        <v>0.1</v>
      </c>
      <c r="AZ171" s="30">
        <f t="shared" si="159"/>
        <v>0.1</v>
      </c>
      <c r="BA171" s="30"/>
      <c r="BB171" s="141">
        <f t="shared" si="166"/>
        <v>0.1</v>
      </c>
      <c r="BC171" s="36" t="str">
        <f t="shared" si="135"/>
        <v xml:space="preserve"> </v>
      </c>
      <c r="BD171" s="786"/>
      <c r="BE171" s="30">
        <f t="shared" si="127"/>
        <v>0.1</v>
      </c>
      <c r="BF171" s="148" t="str">
        <f t="shared" si="149"/>
        <v xml:space="preserve"> </v>
      </c>
      <c r="BH171" s="867">
        <f t="shared" si="153"/>
        <v>-17.5</v>
      </c>
      <c r="BI171" s="867">
        <f t="shared" si="154"/>
        <v>-29.5</v>
      </c>
      <c r="BJ171" s="861">
        <v>-29.5</v>
      </c>
      <c r="BK171" s="861"/>
      <c r="BL171" s="861"/>
      <c r="BM171" s="811">
        <v>12</v>
      </c>
    </row>
    <row r="172" spans="1:65" s="8" customFormat="1" ht="19.5" customHeight="1" x14ac:dyDescent="0.3">
      <c r="A172" s="678" t="s">
        <v>157</v>
      </c>
      <c r="B172" s="670" t="s">
        <v>155</v>
      </c>
      <c r="C172" s="397">
        <f t="shared" si="129"/>
        <v>0</v>
      </c>
      <c r="D172" s="397">
        <f t="shared" si="129"/>
        <v>0</v>
      </c>
      <c r="E172" s="49">
        <f t="shared" si="130"/>
        <v>2.5</v>
      </c>
      <c r="F172" s="49">
        <f t="shared" si="155"/>
        <v>2.5</v>
      </c>
      <c r="G172" s="49">
        <f t="shared" si="184"/>
        <v>0</v>
      </c>
      <c r="H172" s="49">
        <f t="shared" si="151"/>
        <v>2.5</v>
      </c>
      <c r="I172" s="49" t="str">
        <f t="shared" si="152"/>
        <v xml:space="preserve"> </v>
      </c>
      <c r="J172" s="886">
        <f t="shared" si="172"/>
        <v>0</v>
      </c>
      <c r="K172" s="70">
        <f t="shared" si="168"/>
        <v>2.5</v>
      </c>
      <c r="L172" s="181" t="str">
        <f t="shared" si="169"/>
        <v xml:space="preserve"> </v>
      </c>
      <c r="M172" s="397">
        <f t="shared" si="173"/>
        <v>0</v>
      </c>
      <c r="N172" s="397">
        <f t="shared" si="173"/>
        <v>0</v>
      </c>
      <c r="O172" s="49">
        <f t="shared" si="185"/>
        <v>0</v>
      </c>
      <c r="P172" s="49">
        <f t="shared" si="156"/>
        <v>0</v>
      </c>
      <c r="Q172" s="49">
        <f t="shared" si="157"/>
        <v>0</v>
      </c>
      <c r="R172" s="49">
        <f t="shared" si="161"/>
        <v>0</v>
      </c>
      <c r="S172" s="49" t="str">
        <f t="shared" si="162"/>
        <v xml:space="preserve"> </v>
      </c>
      <c r="T172" s="886">
        <f t="shared" si="174"/>
        <v>0</v>
      </c>
      <c r="U172" s="93">
        <f t="shared" si="175"/>
        <v>0</v>
      </c>
      <c r="V172" s="738" t="str">
        <f t="shared" si="176"/>
        <v xml:space="preserve"> </v>
      </c>
      <c r="W172" s="916">
        <f>W173+W174+W177+W178</f>
        <v>0</v>
      </c>
      <c r="X172" s="487">
        <f>X173+X174+X177+X178</f>
        <v>0</v>
      </c>
      <c r="Y172" s="388">
        <f>Y173+Y174+Y177+Y178</f>
        <v>0</v>
      </c>
      <c r="Z172" s="372">
        <f t="shared" si="158"/>
        <v>0</v>
      </c>
      <c r="AA172" s="49">
        <f>AA173+AA175+AA177+AA178</f>
        <v>0</v>
      </c>
      <c r="AB172" s="49">
        <f t="shared" si="165"/>
        <v>0</v>
      </c>
      <c r="AC172" s="49" t="str">
        <f t="shared" si="164"/>
        <v xml:space="preserve"> </v>
      </c>
      <c r="AD172" s="962">
        <f>AD173+AD174+AD177+AD178</f>
        <v>0</v>
      </c>
      <c r="AE172" s="49">
        <f t="shared" si="177"/>
        <v>0</v>
      </c>
      <c r="AF172" s="160" t="str">
        <f t="shared" si="178"/>
        <v xml:space="preserve"> </v>
      </c>
      <c r="AG172" s="487">
        <f>AG174</f>
        <v>0</v>
      </c>
      <c r="AH172" s="49">
        <f>AH174</f>
        <v>0</v>
      </c>
      <c r="AI172" s="49">
        <f>AI173+AI174+AI177+AI178</f>
        <v>0</v>
      </c>
      <c r="AJ172" s="49">
        <f t="shared" si="179"/>
        <v>0</v>
      </c>
      <c r="AK172" s="49" t="str">
        <f t="shared" si="180"/>
        <v xml:space="preserve"> </v>
      </c>
      <c r="AL172" s="841">
        <f>AL174</f>
        <v>0</v>
      </c>
      <c r="AM172" s="49">
        <f t="shared" si="181"/>
        <v>0</v>
      </c>
      <c r="AN172" s="206" t="str">
        <f t="shared" si="167"/>
        <v xml:space="preserve"> </v>
      </c>
      <c r="AO172" s="175"/>
      <c r="AP172" s="397"/>
      <c r="AQ172" s="49">
        <f>AQ173+AQ175+AQ177+AQ178</f>
        <v>0</v>
      </c>
      <c r="AR172" s="49">
        <f t="shared" si="182"/>
        <v>0</v>
      </c>
      <c r="AS172" s="70" t="str">
        <f t="shared" si="170"/>
        <v xml:space="preserve"> </v>
      </c>
      <c r="AT172" s="792"/>
      <c r="AU172" s="49">
        <f t="shared" si="183"/>
        <v>0</v>
      </c>
      <c r="AV172" s="526" t="str">
        <f t="shared" si="171"/>
        <v xml:space="preserve"> </v>
      </c>
      <c r="AW172" s="576"/>
      <c r="AX172" s="397">
        <f>AX173+AX175+AX177+AX178</f>
        <v>0</v>
      </c>
      <c r="AY172" s="49">
        <f>AY173+AY175+AY177+AY178</f>
        <v>2.5</v>
      </c>
      <c r="AZ172" s="49">
        <f t="shared" si="159"/>
        <v>2.5</v>
      </c>
      <c r="BA172" s="49">
        <f>BA173+BA175+BA177+BA178</f>
        <v>0</v>
      </c>
      <c r="BB172" s="135">
        <f t="shared" si="166"/>
        <v>2.5</v>
      </c>
      <c r="BC172" s="49" t="str">
        <f t="shared" si="135"/>
        <v xml:space="preserve"> </v>
      </c>
      <c r="BD172" s="792">
        <f>BD173+BD175+BD177+BD178</f>
        <v>0</v>
      </c>
      <c r="BE172" s="49">
        <f t="shared" ref="BE172:BE202" si="186">AY172-BD172</f>
        <v>2.5</v>
      </c>
      <c r="BF172" s="148" t="str">
        <f t="shared" si="149"/>
        <v xml:space="preserve"> </v>
      </c>
      <c r="BG172" s="2"/>
      <c r="BH172" s="867">
        <f t="shared" si="153"/>
        <v>0</v>
      </c>
      <c r="BI172" s="867">
        <f t="shared" si="154"/>
        <v>0</v>
      </c>
      <c r="BJ172" s="857">
        <v>0</v>
      </c>
      <c r="BK172" s="857"/>
      <c r="BL172" s="857"/>
      <c r="BM172" s="854">
        <v>0</v>
      </c>
    </row>
    <row r="173" spans="1:65" ht="21" customHeight="1" x14ac:dyDescent="0.3">
      <c r="A173" s="671" t="s">
        <v>156</v>
      </c>
      <c r="B173" s="672" t="s">
        <v>158</v>
      </c>
      <c r="C173" s="372">
        <f t="shared" ref="C173:D184" si="187">M173+AW173</f>
        <v>0</v>
      </c>
      <c r="D173" s="372">
        <f t="shared" si="187"/>
        <v>0</v>
      </c>
      <c r="E173" s="30">
        <f t="shared" ref="E173:E184" si="188">O173+AY173</f>
        <v>2.5</v>
      </c>
      <c r="F173" s="30">
        <f t="shared" si="155"/>
        <v>2.5</v>
      </c>
      <c r="G173" s="30">
        <f t="shared" si="184"/>
        <v>0</v>
      </c>
      <c r="H173" s="49">
        <f t="shared" si="151"/>
        <v>2.5</v>
      </c>
      <c r="I173" s="49" t="str">
        <f t="shared" si="152"/>
        <v xml:space="preserve"> </v>
      </c>
      <c r="J173" s="877">
        <f t="shared" si="172"/>
        <v>0</v>
      </c>
      <c r="K173" s="71">
        <f t="shared" si="168"/>
        <v>2.5</v>
      </c>
      <c r="L173" s="182" t="str">
        <f t="shared" si="169"/>
        <v xml:space="preserve"> </v>
      </c>
      <c r="M173" s="372">
        <f t="shared" si="173"/>
        <v>0</v>
      </c>
      <c r="N173" s="372">
        <f t="shared" si="173"/>
        <v>0</v>
      </c>
      <c r="O173" s="30">
        <f t="shared" si="185"/>
        <v>0</v>
      </c>
      <c r="P173" s="30">
        <f t="shared" si="156"/>
        <v>0</v>
      </c>
      <c r="Q173" s="30">
        <f t="shared" si="157"/>
        <v>0</v>
      </c>
      <c r="R173" s="30">
        <f t="shared" si="161"/>
        <v>0</v>
      </c>
      <c r="S173" s="30" t="str">
        <f t="shared" si="162"/>
        <v xml:space="preserve"> </v>
      </c>
      <c r="T173" s="886">
        <f t="shared" si="174"/>
        <v>0</v>
      </c>
      <c r="U173" s="94">
        <f t="shared" si="175"/>
        <v>0</v>
      </c>
      <c r="V173" s="736" t="str">
        <f t="shared" si="176"/>
        <v xml:space="preserve"> </v>
      </c>
      <c r="W173" s="907"/>
      <c r="X173" s="372"/>
      <c r="Y173" s="381"/>
      <c r="Z173" s="372">
        <f t="shared" si="158"/>
        <v>0</v>
      </c>
      <c r="AA173" s="30"/>
      <c r="AB173" s="30">
        <f t="shared" si="165"/>
        <v>0</v>
      </c>
      <c r="AC173" s="30" t="str">
        <f t="shared" si="164"/>
        <v xml:space="preserve"> </v>
      </c>
      <c r="AD173" s="956"/>
      <c r="AE173" s="30">
        <f t="shared" si="177"/>
        <v>0</v>
      </c>
      <c r="AF173" s="152" t="str">
        <f t="shared" si="178"/>
        <v xml:space="preserve"> </v>
      </c>
      <c r="AG173" s="413"/>
      <c r="AH173" s="30"/>
      <c r="AI173" s="30"/>
      <c r="AJ173" s="49">
        <f t="shared" si="179"/>
        <v>0</v>
      </c>
      <c r="AK173" s="30" t="str">
        <f t="shared" si="180"/>
        <v xml:space="preserve"> </v>
      </c>
      <c r="AL173" s="831"/>
      <c r="AM173" s="30">
        <f t="shared" si="181"/>
        <v>0</v>
      </c>
      <c r="AN173" s="206" t="str">
        <f t="shared" si="167"/>
        <v xml:space="preserve"> </v>
      </c>
      <c r="AO173" s="151"/>
      <c r="AP173" s="372"/>
      <c r="AQ173" s="30"/>
      <c r="AR173" s="30">
        <f t="shared" si="182"/>
        <v>0</v>
      </c>
      <c r="AS173" s="47" t="str">
        <f t="shared" si="170"/>
        <v xml:space="preserve"> </v>
      </c>
      <c r="AT173" s="786"/>
      <c r="AU173" s="30">
        <f t="shared" si="183"/>
        <v>0</v>
      </c>
      <c r="AV173" s="509" t="str">
        <f t="shared" si="171"/>
        <v xml:space="preserve"> </v>
      </c>
      <c r="AW173" s="577"/>
      <c r="AX173" s="372"/>
      <c r="AY173" s="30">
        <v>2.5</v>
      </c>
      <c r="AZ173" s="30">
        <f t="shared" si="159"/>
        <v>2.5</v>
      </c>
      <c r="BA173" s="30"/>
      <c r="BB173" s="73">
        <f t="shared" si="166"/>
        <v>2.5</v>
      </c>
      <c r="BC173" s="30" t="str">
        <f t="shared" si="135"/>
        <v xml:space="preserve"> </v>
      </c>
      <c r="BD173" s="786"/>
      <c r="BE173" s="30">
        <f t="shared" si="186"/>
        <v>2.5</v>
      </c>
      <c r="BF173" s="148" t="str">
        <f t="shared" si="149"/>
        <v xml:space="preserve"> </v>
      </c>
      <c r="BH173" s="867">
        <f t="shared" si="153"/>
        <v>0</v>
      </c>
      <c r="BI173" s="867">
        <f t="shared" si="154"/>
        <v>0</v>
      </c>
      <c r="BJ173" s="854"/>
      <c r="BK173" s="854"/>
      <c r="BL173" s="854"/>
      <c r="BM173" s="861"/>
    </row>
    <row r="174" spans="1:65" ht="21" customHeight="1" x14ac:dyDescent="0.3">
      <c r="A174" s="671" t="s">
        <v>315</v>
      </c>
      <c r="B174" s="672" t="s">
        <v>160</v>
      </c>
      <c r="C174" s="413">
        <f>C175+C176</f>
        <v>0</v>
      </c>
      <c r="D174" s="413">
        <f>D175+D176</f>
        <v>0</v>
      </c>
      <c r="E174" s="30">
        <f>E175+E176</f>
        <v>0</v>
      </c>
      <c r="F174" s="30">
        <f>F175+F176</f>
        <v>0</v>
      </c>
      <c r="G174" s="372">
        <f>G175+G176</f>
        <v>0</v>
      </c>
      <c r="H174" s="30">
        <f t="shared" si="151"/>
        <v>0</v>
      </c>
      <c r="I174" s="30" t="str">
        <f t="shared" si="152"/>
        <v xml:space="preserve"> </v>
      </c>
      <c r="J174" s="877">
        <f t="shared" si="172"/>
        <v>0</v>
      </c>
      <c r="K174" s="71">
        <f t="shared" si="168"/>
        <v>0</v>
      </c>
      <c r="L174" s="182" t="str">
        <f t="shared" si="169"/>
        <v xml:space="preserve"> </v>
      </c>
      <c r="M174" s="372">
        <f t="shared" si="173"/>
        <v>0</v>
      </c>
      <c r="N174" s="413">
        <f>N175+N176</f>
        <v>0</v>
      </c>
      <c r="O174" s="30">
        <f>O175+O176</f>
        <v>0</v>
      </c>
      <c r="P174" s="30">
        <f>P175+P176</f>
        <v>0</v>
      </c>
      <c r="Q174" s="30">
        <f>Q175+Q176</f>
        <v>0</v>
      </c>
      <c r="R174" s="30">
        <f>R175+R176</f>
        <v>0</v>
      </c>
      <c r="S174" s="30" t="str">
        <f t="shared" si="162"/>
        <v xml:space="preserve"> </v>
      </c>
      <c r="T174" s="893">
        <f t="shared" si="174"/>
        <v>0</v>
      </c>
      <c r="U174" s="894">
        <f t="shared" si="175"/>
        <v>0</v>
      </c>
      <c r="V174" s="736"/>
      <c r="W174" s="907">
        <f t="shared" ref="W174:AB174" si="189">W175+W176</f>
        <v>0</v>
      </c>
      <c r="X174" s="752">
        <f t="shared" si="189"/>
        <v>0</v>
      </c>
      <c r="Y174" s="381">
        <f t="shared" si="189"/>
        <v>0</v>
      </c>
      <c r="Z174" s="454">
        <f t="shared" si="189"/>
        <v>0</v>
      </c>
      <c r="AA174" s="30">
        <f t="shared" si="189"/>
        <v>0</v>
      </c>
      <c r="AB174" s="30">
        <f t="shared" si="189"/>
        <v>0</v>
      </c>
      <c r="AC174" s="30" t="str">
        <f t="shared" si="164"/>
        <v xml:space="preserve"> </v>
      </c>
      <c r="AD174" s="956">
        <f>AD175+AD176</f>
        <v>0</v>
      </c>
      <c r="AE174" s="30">
        <f t="shared" si="177"/>
        <v>0</v>
      </c>
      <c r="AF174" s="152"/>
      <c r="AG174" s="413"/>
      <c r="AH174" s="30">
        <f>AH175+AH176</f>
        <v>0</v>
      </c>
      <c r="AI174" s="30">
        <f>AI175+AI176</f>
        <v>0</v>
      </c>
      <c r="AJ174" s="30">
        <f>AJ175+AJ176</f>
        <v>0</v>
      </c>
      <c r="AK174" s="30"/>
      <c r="AL174" s="30">
        <f>AL175+AL176</f>
        <v>0</v>
      </c>
      <c r="AM174" s="30">
        <f>AM175+AM176</f>
        <v>0</v>
      </c>
      <c r="AN174" s="206" t="str">
        <f t="shared" si="167"/>
        <v xml:space="preserve"> </v>
      </c>
      <c r="AO174" s="151"/>
      <c r="AP174" s="372"/>
      <c r="AQ174" s="30"/>
      <c r="AR174" s="30"/>
      <c r="AS174" s="47"/>
      <c r="AT174" s="786"/>
      <c r="AU174" s="30"/>
      <c r="AV174" s="509"/>
      <c r="AW174" s="577"/>
      <c r="AX174" s="372"/>
      <c r="AY174" s="30"/>
      <c r="AZ174" s="30"/>
      <c r="BA174" s="30"/>
      <c r="BB174" s="73"/>
      <c r="BC174" s="30"/>
      <c r="BD174" s="786"/>
      <c r="BE174" s="30">
        <f t="shared" si="186"/>
        <v>0</v>
      </c>
      <c r="BF174" s="148" t="str">
        <f t="shared" si="149"/>
        <v xml:space="preserve"> </v>
      </c>
      <c r="BH174" s="867">
        <f t="shared" si="153"/>
        <v>0</v>
      </c>
      <c r="BI174" s="867">
        <f t="shared" si="154"/>
        <v>0</v>
      </c>
      <c r="BJ174" s="854"/>
      <c r="BK174" s="854"/>
      <c r="BL174" s="854"/>
      <c r="BM174" s="857"/>
    </row>
    <row r="175" spans="1:65" ht="28.5" customHeight="1" x14ac:dyDescent="0.3">
      <c r="A175" s="671" t="s">
        <v>313</v>
      </c>
      <c r="B175" s="672" t="s">
        <v>160</v>
      </c>
      <c r="C175" s="372">
        <f t="shared" si="187"/>
        <v>0</v>
      </c>
      <c r="D175" s="372">
        <f t="shared" si="187"/>
        <v>0</v>
      </c>
      <c r="E175" s="30">
        <f t="shared" si="188"/>
        <v>600</v>
      </c>
      <c r="F175" s="30">
        <f t="shared" si="155"/>
        <v>600</v>
      </c>
      <c r="G175" s="30">
        <f t="shared" si="184"/>
        <v>0</v>
      </c>
      <c r="H175" s="30">
        <f t="shared" si="151"/>
        <v>600</v>
      </c>
      <c r="I175" s="30" t="str">
        <f t="shared" si="152"/>
        <v xml:space="preserve"> </v>
      </c>
      <c r="J175" s="877">
        <f>T175+BD175</f>
        <v>775</v>
      </c>
      <c r="K175" s="47">
        <f t="shared" si="168"/>
        <v>-175</v>
      </c>
      <c r="L175" s="178">
        <f t="shared" si="169"/>
        <v>77.41935483870968</v>
      </c>
      <c r="M175" s="372">
        <f t="shared" si="173"/>
        <v>0</v>
      </c>
      <c r="N175" s="372">
        <f t="shared" si="173"/>
        <v>0</v>
      </c>
      <c r="O175" s="30">
        <f t="shared" si="185"/>
        <v>600</v>
      </c>
      <c r="P175" s="30">
        <f t="shared" si="156"/>
        <v>600</v>
      </c>
      <c r="Q175" s="30">
        <f t="shared" si="157"/>
        <v>0</v>
      </c>
      <c r="R175" s="30">
        <f t="shared" si="161"/>
        <v>600</v>
      </c>
      <c r="S175" s="30" t="str">
        <f t="shared" si="162"/>
        <v xml:space="preserve"> </v>
      </c>
      <c r="T175" s="886">
        <f t="shared" si="174"/>
        <v>775</v>
      </c>
      <c r="U175" s="94">
        <f t="shared" si="175"/>
        <v>-175</v>
      </c>
      <c r="V175" s="736">
        <f t="shared" si="176"/>
        <v>77.41935483870968</v>
      </c>
      <c r="W175" s="907"/>
      <c r="X175" s="372"/>
      <c r="Y175" s="381"/>
      <c r="Z175" s="402">
        <f>Y175-AA175</f>
        <v>0</v>
      </c>
      <c r="AA175" s="30"/>
      <c r="AB175" s="30">
        <f t="shared" si="165"/>
        <v>0</v>
      </c>
      <c r="AC175" s="30" t="str">
        <f t="shared" si="164"/>
        <v xml:space="preserve"> </v>
      </c>
      <c r="AD175" s="956"/>
      <c r="AE175" s="30">
        <f t="shared" si="177"/>
        <v>0</v>
      </c>
      <c r="AF175" s="152" t="str">
        <f t="shared" si="178"/>
        <v xml:space="preserve"> </v>
      </c>
      <c r="AG175" s="413"/>
      <c r="AH175" s="30"/>
      <c r="AI175" s="30">
        <v>600</v>
      </c>
      <c r="AJ175" s="49">
        <f t="shared" si="179"/>
        <v>600</v>
      </c>
      <c r="AK175" s="30" t="str">
        <f t="shared" si="180"/>
        <v xml:space="preserve"> </v>
      </c>
      <c r="AL175" s="831">
        <v>775</v>
      </c>
      <c r="AM175" s="30">
        <f t="shared" si="181"/>
        <v>-175</v>
      </c>
      <c r="AN175" s="206">
        <f t="shared" si="167"/>
        <v>77.41935483870968</v>
      </c>
      <c r="AO175" s="151"/>
      <c r="AP175" s="372"/>
      <c r="AQ175" s="30"/>
      <c r="AR175" s="30">
        <f t="shared" si="182"/>
        <v>0</v>
      </c>
      <c r="AS175" s="47" t="str">
        <f t="shared" si="170"/>
        <v xml:space="preserve"> </v>
      </c>
      <c r="AT175" s="786"/>
      <c r="AU175" s="30">
        <f t="shared" si="183"/>
        <v>0</v>
      </c>
      <c r="AV175" s="509" t="str">
        <f t="shared" si="171"/>
        <v xml:space="preserve"> </v>
      </c>
      <c r="AW175" s="577"/>
      <c r="AX175" s="372"/>
      <c r="AY175" s="30"/>
      <c r="AZ175" s="30">
        <f t="shared" si="159"/>
        <v>0</v>
      </c>
      <c r="BA175" s="30"/>
      <c r="BB175" s="133">
        <f t="shared" si="166"/>
        <v>0</v>
      </c>
      <c r="BC175" s="30" t="str">
        <f t="shared" si="135"/>
        <v xml:space="preserve"> </v>
      </c>
      <c r="BD175" s="792"/>
      <c r="BE175" s="49">
        <f t="shared" si="186"/>
        <v>0</v>
      </c>
      <c r="BF175" s="148" t="str">
        <f t="shared" si="149"/>
        <v xml:space="preserve"> </v>
      </c>
      <c r="BH175" s="867">
        <f t="shared" si="153"/>
        <v>0</v>
      </c>
      <c r="BI175" s="867">
        <f t="shared" si="154"/>
        <v>0</v>
      </c>
      <c r="BJ175" s="854"/>
      <c r="BK175" s="854"/>
      <c r="BL175" s="854"/>
      <c r="BM175" s="857"/>
    </row>
    <row r="176" spans="1:65" ht="28.5" customHeight="1" x14ac:dyDescent="0.3">
      <c r="A176" s="671" t="s">
        <v>314</v>
      </c>
      <c r="B176" s="672" t="s">
        <v>160</v>
      </c>
      <c r="C176" s="372">
        <f t="shared" si="187"/>
        <v>0</v>
      </c>
      <c r="D176" s="372">
        <f t="shared" si="187"/>
        <v>0</v>
      </c>
      <c r="E176" s="30">
        <f t="shared" si="188"/>
        <v>-600</v>
      </c>
      <c r="F176" s="30">
        <f t="shared" si="155"/>
        <v>-600</v>
      </c>
      <c r="G176" s="30"/>
      <c r="H176" s="30">
        <f t="shared" si="151"/>
        <v>-600</v>
      </c>
      <c r="I176" s="30" t="str">
        <f t="shared" si="152"/>
        <v xml:space="preserve"> </v>
      </c>
      <c r="J176" s="877">
        <f>T176+BD176</f>
        <v>-775</v>
      </c>
      <c r="K176" s="73">
        <f t="shared" si="168"/>
        <v>175</v>
      </c>
      <c r="L176" s="184">
        <f t="shared" si="169"/>
        <v>77.41935483870968</v>
      </c>
      <c r="M176" s="372">
        <f t="shared" si="173"/>
        <v>0</v>
      </c>
      <c r="N176" s="372">
        <f t="shared" si="173"/>
        <v>0</v>
      </c>
      <c r="O176" s="30">
        <f t="shared" si="185"/>
        <v>-600</v>
      </c>
      <c r="P176" s="30">
        <f t="shared" si="156"/>
        <v>-600</v>
      </c>
      <c r="Q176" s="30">
        <f t="shared" si="157"/>
        <v>0</v>
      </c>
      <c r="R176" s="30">
        <f t="shared" si="161"/>
        <v>-600</v>
      </c>
      <c r="S176" s="30" t="str">
        <f t="shared" si="162"/>
        <v xml:space="preserve"> </v>
      </c>
      <c r="T176" s="886">
        <f t="shared" si="174"/>
        <v>-775</v>
      </c>
      <c r="U176" s="94">
        <f t="shared" si="175"/>
        <v>175</v>
      </c>
      <c r="V176" s="736"/>
      <c r="W176" s="907"/>
      <c r="X176" s="372"/>
      <c r="Y176" s="381"/>
      <c r="Z176" s="402">
        <f>Y176-AA176</f>
        <v>0</v>
      </c>
      <c r="AA176" s="30"/>
      <c r="AB176" s="30">
        <f t="shared" si="165"/>
        <v>0</v>
      </c>
      <c r="AC176" s="30" t="str">
        <f t="shared" si="164"/>
        <v xml:space="preserve"> </v>
      </c>
      <c r="AD176" s="956"/>
      <c r="AE176" s="30">
        <f t="shared" si="177"/>
        <v>0</v>
      </c>
      <c r="AF176" s="152"/>
      <c r="AG176" s="413"/>
      <c r="AH176" s="30"/>
      <c r="AI176" s="30">
        <v>-600</v>
      </c>
      <c r="AJ176" s="49">
        <f t="shared" si="179"/>
        <v>-600</v>
      </c>
      <c r="AK176" s="30"/>
      <c r="AL176" s="831">
        <v>-775</v>
      </c>
      <c r="AM176" s="30">
        <f t="shared" si="181"/>
        <v>175</v>
      </c>
      <c r="AN176" s="206">
        <f t="shared" si="167"/>
        <v>77.41935483870968</v>
      </c>
      <c r="AO176" s="151"/>
      <c r="AP176" s="372"/>
      <c r="AQ176" s="30"/>
      <c r="AR176" s="30"/>
      <c r="AS176" s="47"/>
      <c r="AT176" s="786"/>
      <c r="AU176" s="30"/>
      <c r="AV176" s="509"/>
      <c r="AW176" s="577"/>
      <c r="AX176" s="372"/>
      <c r="AY176" s="30"/>
      <c r="AZ176" s="30"/>
      <c r="BA176" s="30"/>
      <c r="BB176" s="133"/>
      <c r="BC176" s="30"/>
      <c r="BD176" s="792"/>
      <c r="BE176" s="49">
        <f t="shared" si="186"/>
        <v>0</v>
      </c>
      <c r="BF176" s="148" t="str">
        <f t="shared" si="149"/>
        <v xml:space="preserve"> </v>
      </c>
      <c r="BH176" s="867">
        <f t="shared" si="153"/>
        <v>0</v>
      </c>
      <c r="BI176" s="867">
        <f t="shared" si="154"/>
        <v>0</v>
      </c>
      <c r="BJ176" s="854"/>
      <c r="BK176" s="857"/>
      <c r="BL176" s="857"/>
      <c r="BM176" s="857"/>
    </row>
    <row r="177" spans="1:65" ht="30.75" customHeight="1" x14ac:dyDescent="0.3">
      <c r="A177" s="671" t="s">
        <v>163</v>
      </c>
      <c r="B177" s="672" t="s">
        <v>161</v>
      </c>
      <c r="C177" s="605"/>
      <c r="D177" s="372">
        <f t="shared" si="187"/>
        <v>0</v>
      </c>
      <c r="E177" s="30">
        <f t="shared" si="188"/>
        <v>0</v>
      </c>
      <c r="F177" s="30">
        <f t="shared" si="155"/>
        <v>0</v>
      </c>
      <c r="G177" s="30">
        <f t="shared" si="184"/>
        <v>0</v>
      </c>
      <c r="H177" s="49">
        <f t="shared" si="151"/>
        <v>0</v>
      </c>
      <c r="I177" s="30" t="str">
        <f t="shared" si="152"/>
        <v xml:space="preserve"> </v>
      </c>
      <c r="J177" s="877">
        <f t="shared" ref="J177:J198" si="190">T177+BD177</f>
        <v>0</v>
      </c>
      <c r="K177" s="47">
        <f t="shared" si="168"/>
        <v>0</v>
      </c>
      <c r="L177" s="178" t="str">
        <f t="shared" si="169"/>
        <v xml:space="preserve"> </v>
      </c>
      <c r="M177" s="372">
        <f t="shared" si="173"/>
        <v>0</v>
      </c>
      <c r="N177" s="372">
        <f t="shared" si="173"/>
        <v>0</v>
      </c>
      <c r="O177" s="30">
        <f t="shared" si="185"/>
        <v>0</v>
      </c>
      <c r="P177" s="30">
        <f t="shared" si="156"/>
        <v>0</v>
      </c>
      <c r="Q177" s="30">
        <f t="shared" si="157"/>
        <v>0</v>
      </c>
      <c r="R177" s="30">
        <f t="shared" si="161"/>
        <v>0</v>
      </c>
      <c r="S177" s="30" t="str">
        <f t="shared" si="162"/>
        <v xml:space="preserve"> </v>
      </c>
      <c r="T177" s="886">
        <f t="shared" si="174"/>
        <v>0</v>
      </c>
      <c r="U177" s="94">
        <f t="shared" si="175"/>
        <v>0</v>
      </c>
      <c r="V177" s="736" t="str">
        <f t="shared" si="176"/>
        <v xml:space="preserve"> </v>
      </c>
      <c r="W177" s="907"/>
      <c r="X177" s="372"/>
      <c r="Y177" s="381"/>
      <c r="Z177" s="402">
        <f>Y177-AA177</f>
        <v>0</v>
      </c>
      <c r="AA177" s="30"/>
      <c r="AB177" s="30">
        <f t="shared" si="165"/>
        <v>0</v>
      </c>
      <c r="AC177" s="30" t="str">
        <f t="shared" si="164"/>
        <v xml:space="preserve"> </v>
      </c>
      <c r="AD177" s="956"/>
      <c r="AE177" s="30">
        <f t="shared" si="177"/>
        <v>0</v>
      </c>
      <c r="AF177" s="152" t="str">
        <f t="shared" si="178"/>
        <v xml:space="preserve"> </v>
      </c>
      <c r="AG177" s="413"/>
      <c r="AH177" s="30"/>
      <c r="AI177" s="30"/>
      <c r="AJ177" s="49">
        <f t="shared" si="179"/>
        <v>0</v>
      </c>
      <c r="AK177" s="30" t="str">
        <f t="shared" si="180"/>
        <v xml:space="preserve"> </v>
      </c>
      <c r="AL177" s="831"/>
      <c r="AM177" s="30">
        <f t="shared" si="181"/>
        <v>0</v>
      </c>
      <c r="AN177" s="206" t="str">
        <f t="shared" si="167"/>
        <v xml:space="preserve"> </v>
      </c>
      <c r="AO177" s="151"/>
      <c r="AP177" s="372"/>
      <c r="AQ177" s="30"/>
      <c r="AR177" s="30">
        <f t="shared" si="182"/>
        <v>0</v>
      </c>
      <c r="AS177" s="47" t="str">
        <f t="shared" si="170"/>
        <v xml:space="preserve"> </v>
      </c>
      <c r="AT177" s="786"/>
      <c r="AU177" s="30">
        <f t="shared" si="183"/>
        <v>0</v>
      </c>
      <c r="AV177" s="509" t="str">
        <f t="shared" si="171"/>
        <v xml:space="preserve"> </v>
      </c>
      <c r="AW177" s="577"/>
      <c r="AX177" s="372"/>
      <c r="AY177" s="30"/>
      <c r="AZ177" s="30">
        <f t="shared" si="159"/>
        <v>0</v>
      </c>
      <c r="BA177" s="30"/>
      <c r="BB177" s="73">
        <f t="shared" si="166"/>
        <v>0</v>
      </c>
      <c r="BC177" s="30" t="str">
        <f t="shared" si="135"/>
        <v xml:space="preserve"> </v>
      </c>
      <c r="BD177" s="795"/>
      <c r="BE177" s="56">
        <f t="shared" si="186"/>
        <v>0</v>
      </c>
      <c r="BF177" s="148" t="str">
        <f t="shared" si="149"/>
        <v xml:space="preserve"> </v>
      </c>
      <c r="BH177" s="867">
        <f t="shared" si="153"/>
        <v>0</v>
      </c>
      <c r="BI177" s="867">
        <f t="shared" si="154"/>
        <v>0</v>
      </c>
      <c r="BJ177" s="854"/>
      <c r="BK177" s="854"/>
      <c r="BL177" s="854"/>
      <c r="BM177" s="854"/>
    </row>
    <row r="178" spans="1:65" ht="29.25" customHeight="1" x14ac:dyDescent="0.3">
      <c r="A178" s="671" t="s">
        <v>164</v>
      </c>
      <c r="B178" s="672" t="s">
        <v>162</v>
      </c>
      <c r="C178" s="605"/>
      <c r="D178" s="372">
        <f t="shared" si="187"/>
        <v>0</v>
      </c>
      <c r="E178" s="30">
        <f t="shared" si="188"/>
        <v>0</v>
      </c>
      <c r="F178" s="30">
        <f t="shared" si="155"/>
        <v>0</v>
      </c>
      <c r="G178" s="30">
        <f t="shared" si="184"/>
        <v>0</v>
      </c>
      <c r="H178" s="30">
        <f t="shared" si="151"/>
        <v>0</v>
      </c>
      <c r="I178" s="30" t="str">
        <f t="shared" si="152"/>
        <v xml:space="preserve"> </v>
      </c>
      <c r="J178" s="877">
        <f t="shared" si="190"/>
        <v>0</v>
      </c>
      <c r="K178" s="47">
        <f t="shared" si="168"/>
        <v>0</v>
      </c>
      <c r="L178" s="178" t="str">
        <f t="shared" si="169"/>
        <v xml:space="preserve"> </v>
      </c>
      <c r="M178" s="372">
        <f t="shared" si="173"/>
        <v>0</v>
      </c>
      <c r="N178" s="372">
        <f t="shared" si="173"/>
        <v>0</v>
      </c>
      <c r="O178" s="30">
        <f t="shared" si="185"/>
        <v>0</v>
      </c>
      <c r="P178" s="30">
        <f t="shared" si="156"/>
        <v>0</v>
      </c>
      <c r="Q178" s="30">
        <f t="shared" si="157"/>
        <v>0</v>
      </c>
      <c r="R178" s="30">
        <f t="shared" si="161"/>
        <v>0</v>
      </c>
      <c r="S178" s="30" t="str">
        <f t="shared" si="162"/>
        <v xml:space="preserve"> </v>
      </c>
      <c r="T178" s="886">
        <f t="shared" si="174"/>
        <v>0</v>
      </c>
      <c r="U178" s="94">
        <f t="shared" si="175"/>
        <v>0</v>
      </c>
      <c r="V178" s="736" t="str">
        <f t="shared" si="176"/>
        <v xml:space="preserve"> </v>
      </c>
      <c r="W178" s="907"/>
      <c r="X178" s="372"/>
      <c r="Y178" s="381"/>
      <c r="Z178" s="372">
        <f t="shared" si="158"/>
        <v>0</v>
      </c>
      <c r="AA178" s="30"/>
      <c r="AB178" s="30">
        <f t="shared" si="165"/>
        <v>0</v>
      </c>
      <c r="AC178" s="30" t="str">
        <f t="shared" si="164"/>
        <v xml:space="preserve"> </v>
      </c>
      <c r="AD178" s="956"/>
      <c r="AE178" s="30">
        <f t="shared" si="177"/>
        <v>0</v>
      </c>
      <c r="AF178" s="152" t="str">
        <f t="shared" si="178"/>
        <v xml:space="preserve"> </v>
      </c>
      <c r="AG178" s="413"/>
      <c r="AH178" s="30"/>
      <c r="AI178" s="30"/>
      <c r="AJ178" s="49">
        <f t="shared" si="179"/>
        <v>0</v>
      </c>
      <c r="AK178" s="30" t="str">
        <f t="shared" si="180"/>
        <v xml:space="preserve"> </v>
      </c>
      <c r="AL178" s="831"/>
      <c r="AM178" s="30">
        <f t="shared" si="181"/>
        <v>0</v>
      </c>
      <c r="AN178" s="206" t="str">
        <f t="shared" si="167"/>
        <v xml:space="preserve"> </v>
      </c>
      <c r="AO178" s="151"/>
      <c r="AP178" s="372"/>
      <c r="AQ178" s="30"/>
      <c r="AR178" s="30">
        <f t="shared" si="182"/>
        <v>0</v>
      </c>
      <c r="AS178" s="47" t="str">
        <f t="shared" si="170"/>
        <v xml:space="preserve"> </v>
      </c>
      <c r="AT178" s="786"/>
      <c r="AU178" s="30">
        <f t="shared" si="183"/>
        <v>0</v>
      </c>
      <c r="AV178" s="509" t="str">
        <f t="shared" si="171"/>
        <v xml:space="preserve"> </v>
      </c>
      <c r="AW178" s="577"/>
      <c r="AX178" s="372"/>
      <c r="AY178" s="30"/>
      <c r="AZ178" s="30">
        <f t="shared" si="159"/>
        <v>0</v>
      </c>
      <c r="BA178" s="30"/>
      <c r="BB178" s="73">
        <f t="shared" si="166"/>
        <v>0</v>
      </c>
      <c r="BC178" s="30" t="str">
        <f t="shared" si="135"/>
        <v xml:space="preserve"> </v>
      </c>
      <c r="BD178" s="786"/>
      <c r="BE178" s="30">
        <f t="shared" si="186"/>
        <v>0</v>
      </c>
      <c r="BF178" s="148" t="str">
        <f t="shared" si="149"/>
        <v xml:space="preserve"> </v>
      </c>
      <c r="BH178" s="867">
        <f t="shared" si="153"/>
        <v>0</v>
      </c>
      <c r="BI178" s="867">
        <f t="shared" si="154"/>
        <v>0</v>
      </c>
      <c r="BJ178" s="857"/>
      <c r="BK178" s="854"/>
      <c r="BL178" s="854"/>
      <c r="BM178" s="854"/>
    </row>
    <row r="179" spans="1:65" s="8" customFormat="1" ht="30" customHeight="1" x14ac:dyDescent="0.3">
      <c r="A179" s="675" t="s">
        <v>168</v>
      </c>
      <c r="B179" s="665" t="s">
        <v>166</v>
      </c>
      <c r="C179" s="397">
        <f t="shared" si="187"/>
        <v>145.80000000000001</v>
      </c>
      <c r="D179" s="397">
        <f t="shared" si="187"/>
        <v>341.20000000000005</v>
      </c>
      <c r="E179" s="49">
        <f t="shared" si="188"/>
        <v>276.60000000000002</v>
      </c>
      <c r="F179" s="49">
        <f t="shared" si="155"/>
        <v>276.60000000000002</v>
      </c>
      <c r="G179" s="49">
        <f t="shared" si="184"/>
        <v>0</v>
      </c>
      <c r="H179" s="49">
        <f t="shared" si="151"/>
        <v>-64.600000000000023</v>
      </c>
      <c r="I179" s="49">
        <f t="shared" si="152"/>
        <v>81.066822977725678</v>
      </c>
      <c r="J179" s="886">
        <f t="shared" si="190"/>
        <v>5.5</v>
      </c>
      <c r="K179" s="71">
        <f t="shared" si="168"/>
        <v>271.10000000000002</v>
      </c>
      <c r="L179" s="182" t="str">
        <f t="shared" si="169"/>
        <v>&gt;200</v>
      </c>
      <c r="M179" s="397">
        <f t="shared" si="173"/>
        <v>0</v>
      </c>
      <c r="N179" s="397">
        <f t="shared" si="173"/>
        <v>0</v>
      </c>
      <c r="O179" s="49">
        <f t="shared" si="185"/>
        <v>0</v>
      </c>
      <c r="P179" s="49">
        <f t="shared" si="156"/>
        <v>0</v>
      </c>
      <c r="Q179" s="49">
        <f t="shared" si="157"/>
        <v>0</v>
      </c>
      <c r="R179" s="49">
        <f t="shared" si="161"/>
        <v>0</v>
      </c>
      <c r="S179" s="49" t="str">
        <f t="shared" si="162"/>
        <v xml:space="preserve"> </v>
      </c>
      <c r="T179" s="886">
        <f t="shared" si="174"/>
        <v>0</v>
      </c>
      <c r="U179" s="94">
        <f t="shared" si="175"/>
        <v>0</v>
      </c>
      <c r="V179" s="739" t="str">
        <f t="shared" si="176"/>
        <v xml:space="preserve"> </v>
      </c>
      <c r="W179" s="916">
        <f>W180+W181+W182+W183+W184</f>
        <v>0</v>
      </c>
      <c r="X179" s="397">
        <f>X180+X181+X182+X183+X184</f>
        <v>0</v>
      </c>
      <c r="Y179" s="388">
        <f>Y180+Y181+Y182+Y183+Y184</f>
        <v>0</v>
      </c>
      <c r="Z179" s="397">
        <f>Z180+Z181+Z182+Z183+Z184</f>
        <v>0</v>
      </c>
      <c r="AA179" s="49">
        <f>AA180+AA181+AA182+AA183+AA184</f>
        <v>0</v>
      </c>
      <c r="AB179" s="49">
        <f t="shared" si="165"/>
        <v>0</v>
      </c>
      <c r="AC179" s="49" t="str">
        <f t="shared" si="164"/>
        <v xml:space="preserve"> </v>
      </c>
      <c r="AD179" s="962">
        <f>AD180+AD181+AD182+AD183+AD184</f>
        <v>0</v>
      </c>
      <c r="AE179" s="49">
        <f t="shared" si="177"/>
        <v>0</v>
      </c>
      <c r="AF179" s="160" t="str">
        <f t="shared" si="178"/>
        <v xml:space="preserve"> </v>
      </c>
      <c r="AG179" s="487"/>
      <c r="AH179" s="49"/>
      <c r="AI179" s="49">
        <f>AI180+AI181+AI182+AI183+AI184</f>
        <v>0</v>
      </c>
      <c r="AJ179" s="49">
        <f t="shared" si="179"/>
        <v>0</v>
      </c>
      <c r="AK179" s="49" t="str">
        <f t="shared" si="180"/>
        <v xml:space="preserve"> </v>
      </c>
      <c r="AL179" s="841"/>
      <c r="AM179" s="49">
        <f t="shared" si="181"/>
        <v>0</v>
      </c>
      <c r="AN179" s="206" t="str">
        <f t="shared" si="167"/>
        <v xml:space="preserve"> </v>
      </c>
      <c r="AO179" s="175"/>
      <c r="AP179" s="397"/>
      <c r="AQ179" s="49">
        <f>AQ180+AQ181+AQ182+AQ183+AQ184</f>
        <v>0</v>
      </c>
      <c r="AR179" s="49">
        <f t="shared" si="182"/>
        <v>0</v>
      </c>
      <c r="AS179" s="71" t="str">
        <f t="shared" si="170"/>
        <v xml:space="preserve"> </v>
      </c>
      <c r="AT179" s="792"/>
      <c r="AU179" s="49">
        <f t="shared" si="183"/>
        <v>0</v>
      </c>
      <c r="AV179" s="527" t="str">
        <f t="shared" si="171"/>
        <v xml:space="preserve"> </v>
      </c>
      <c r="AW179" s="175">
        <f>AW180+AW181+AW182+AW183+AW184</f>
        <v>145.80000000000001</v>
      </c>
      <c r="AX179" s="397">
        <f>AX180+AX181+AX182+AX183+AX184</f>
        <v>341.20000000000005</v>
      </c>
      <c r="AY179" s="49">
        <f>AY180+AY181+AY182+AY183+AY184</f>
        <v>276.60000000000002</v>
      </c>
      <c r="AZ179" s="49">
        <f t="shared" si="159"/>
        <v>276.60000000000002</v>
      </c>
      <c r="BA179" s="49">
        <f>BA180+BA181+BA182+BA183+BA184</f>
        <v>0</v>
      </c>
      <c r="BB179" s="135">
        <f t="shared" si="166"/>
        <v>-64.600000000000023</v>
      </c>
      <c r="BC179" s="56">
        <f t="shared" si="135"/>
        <v>81.066822977725678</v>
      </c>
      <c r="BD179" s="792">
        <f>BD180+BD181+BD182+BD183+BD184</f>
        <v>5.5</v>
      </c>
      <c r="BE179" s="49">
        <f t="shared" si="186"/>
        <v>271.10000000000002</v>
      </c>
      <c r="BF179" s="148" t="str">
        <f t="shared" si="149"/>
        <v>&gt;200</v>
      </c>
      <c r="BG179" s="2"/>
      <c r="BH179" s="867">
        <f t="shared" si="153"/>
        <v>-62.7</v>
      </c>
      <c r="BI179" s="867">
        <f t="shared" si="154"/>
        <v>-3</v>
      </c>
      <c r="BJ179" s="854">
        <v>-3</v>
      </c>
      <c r="BK179" s="854"/>
      <c r="BL179" s="854"/>
      <c r="BM179" s="854">
        <v>-59.7</v>
      </c>
    </row>
    <row r="180" spans="1:65" ht="24" customHeight="1" x14ac:dyDescent="0.3">
      <c r="A180" s="679" t="s">
        <v>165</v>
      </c>
      <c r="B180" s="666" t="s">
        <v>167</v>
      </c>
      <c r="C180" s="372">
        <f t="shared" si="187"/>
        <v>0</v>
      </c>
      <c r="D180" s="372">
        <f t="shared" si="187"/>
        <v>0</v>
      </c>
      <c r="E180" s="30">
        <f t="shared" si="188"/>
        <v>0</v>
      </c>
      <c r="F180" s="30">
        <f t="shared" si="155"/>
        <v>0</v>
      </c>
      <c r="G180" s="30">
        <f t="shared" si="184"/>
        <v>0</v>
      </c>
      <c r="H180" s="30">
        <f t="shared" si="151"/>
        <v>0</v>
      </c>
      <c r="I180" s="30" t="str">
        <f t="shared" si="152"/>
        <v xml:space="preserve"> </v>
      </c>
      <c r="J180" s="877">
        <f t="shared" si="190"/>
        <v>0</v>
      </c>
      <c r="K180" s="73">
        <f t="shared" si="168"/>
        <v>0</v>
      </c>
      <c r="L180" s="184" t="str">
        <f t="shared" si="169"/>
        <v xml:space="preserve"> </v>
      </c>
      <c r="M180" s="372">
        <f t="shared" si="173"/>
        <v>0</v>
      </c>
      <c r="N180" s="372">
        <f t="shared" si="173"/>
        <v>0</v>
      </c>
      <c r="O180" s="30">
        <f t="shared" si="185"/>
        <v>0</v>
      </c>
      <c r="P180" s="30">
        <f t="shared" si="156"/>
        <v>0</v>
      </c>
      <c r="Q180" s="30">
        <f t="shared" si="157"/>
        <v>0</v>
      </c>
      <c r="R180" s="30">
        <f t="shared" si="161"/>
        <v>0</v>
      </c>
      <c r="S180" s="30" t="str">
        <f t="shared" si="162"/>
        <v xml:space="preserve"> </v>
      </c>
      <c r="T180" s="877">
        <f t="shared" si="174"/>
        <v>0</v>
      </c>
      <c r="U180" s="96">
        <f t="shared" si="175"/>
        <v>0</v>
      </c>
      <c r="V180" s="741" t="str">
        <f t="shared" si="176"/>
        <v xml:space="preserve"> </v>
      </c>
      <c r="W180" s="907"/>
      <c r="X180" s="372"/>
      <c r="Y180" s="381"/>
      <c r="Z180" s="372">
        <f t="shared" si="158"/>
        <v>0</v>
      </c>
      <c r="AA180" s="30"/>
      <c r="AB180" s="30">
        <f t="shared" si="165"/>
        <v>0</v>
      </c>
      <c r="AC180" s="30" t="str">
        <f t="shared" si="164"/>
        <v xml:space="preserve"> </v>
      </c>
      <c r="AD180" s="956"/>
      <c r="AE180" s="30">
        <f t="shared" si="177"/>
        <v>0</v>
      </c>
      <c r="AF180" s="152" t="str">
        <f t="shared" si="178"/>
        <v xml:space="preserve"> </v>
      </c>
      <c r="AG180" s="413"/>
      <c r="AH180" s="30"/>
      <c r="AI180" s="30"/>
      <c r="AJ180" s="30">
        <f t="shared" si="179"/>
        <v>0</v>
      </c>
      <c r="AK180" s="30" t="str">
        <f t="shared" si="180"/>
        <v xml:space="preserve"> </v>
      </c>
      <c r="AL180" s="831"/>
      <c r="AM180" s="30">
        <f t="shared" si="181"/>
        <v>0</v>
      </c>
      <c r="AN180" s="206" t="str">
        <f t="shared" si="167"/>
        <v xml:space="preserve"> </v>
      </c>
      <c r="AO180" s="151"/>
      <c r="AP180" s="372"/>
      <c r="AQ180" s="30"/>
      <c r="AR180" s="30">
        <f t="shared" si="182"/>
        <v>0</v>
      </c>
      <c r="AS180" s="73" t="str">
        <f t="shared" si="170"/>
        <v xml:space="preserve"> </v>
      </c>
      <c r="AT180" s="786"/>
      <c r="AU180" s="30">
        <f t="shared" si="183"/>
        <v>0</v>
      </c>
      <c r="AV180" s="528" t="str">
        <f t="shared" si="171"/>
        <v xml:space="preserve"> </v>
      </c>
      <c r="AW180" s="577"/>
      <c r="AX180" s="372"/>
      <c r="AY180" s="30"/>
      <c r="AZ180" s="30">
        <f t="shared" si="159"/>
        <v>0</v>
      </c>
      <c r="BA180" s="30"/>
      <c r="BB180" s="133">
        <f t="shared" si="166"/>
        <v>0</v>
      </c>
      <c r="BC180" s="36" t="str">
        <f t="shared" si="135"/>
        <v xml:space="preserve"> </v>
      </c>
      <c r="BD180" s="786"/>
      <c r="BE180" s="30">
        <f t="shared" si="186"/>
        <v>0</v>
      </c>
      <c r="BF180" s="148" t="str">
        <f t="shared" si="149"/>
        <v xml:space="preserve"> </v>
      </c>
      <c r="BH180" s="867">
        <f t="shared" si="153"/>
        <v>-3</v>
      </c>
      <c r="BI180" s="867">
        <f t="shared" si="154"/>
        <v>-3</v>
      </c>
      <c r="BJ180" s="854">
        <v>-3</v>
      </c>
      <c r="BK180" s="854"/>
      <c r="BL180" s="854"/>
      <c r="BM180" s="857"/>
    </row>
    <row r="181" spans="1:65" ht="25.5" customHeight="1" x14ac:dyDescent="0.3">
      <c r="A181" s="636" t="s">
        <v>169</v>
      </c>
      <c r="B181" s="666" t="s">
        <v>170</v>
      </c>
      <c r="C181" s="372">
        <f t="shared" si="187"/>
        <v>145.80000000000001</v>
      </c>
      <c r="D181" s="372">
        <f t="shared" si="187"/>
        <v>341.6</v>
      </c>
      <c r="E181" s="30">
        <f t="shared" si="188"/>
        <v>277.10000000000002</v>
      </c>
      <c r="F181" s="30">
        <f t="shared" si="155"/>
        <v>277.10000000000002</v>
      </c>
      <c r="G181" s="30">
        <f t="shared" si="184"/>
        <v>0</v>
      </c>
      <c r="H181" s="30">
        <f t="shared" si="151"/>
        <v>-64.5</v>
      </c>
      <c r="I181" s="30">
        <f t="shared" si="152"/>
        <v>81.118266978922719</v>
      </c>
      <c r="J181" s="877">
        <f t="shared" si="190"/>
        <v>5.2</v>
      </c>
      <c r="K181" s="47">
        <f t="shared" si="168"/>
        <v>271.90000000000003</v>
      </c>
      <c r="L181" s="178" t="str">
        <f t="shared" si="169"/>
        <v>&gt;200</v>
      </c>
      <c r="M181" s="372">
        <f t="shared" si="173"/>
        <v>0</v>
      </c>
      <c r="N181" s="372">
        <f t="shared" si="173"/>
        <v>0</v>
      </c>
      <c r="O181" s="30">
        <f t="shared" si="185"/>
        <v>0</v>
      </c>
      <c r="P181" s="30">
        <f t="shared" si="156"/>
        <v>0</v>
      </c>
      <c r="Q181" s="30">
        <f t="shared" si="157"/>
        <v>0</v>
      </c>
      <c r="R181" s="30">
        <f t="shared" si="161"/>
        <v>0</v>
      </c>
      <c r="S181" s="30" t="str">
        <f t="shared" si="162"/>
        <v xml:space="preserve"> </v>
      </c>
      <c r="T181" s="877">
        <f t="shared" si="174"/>
        <v>0</v>
      </c>
      <c r="U181" s="84">
        <f t="shared" si="175"/>
        <v>0</v>
      </c>
      <c r="V181" s="736" t="str">
        <f t="shared" si="176"/>
        <v xml:space="preserve"> </v>
      </c>
      <c r="W181" s="907"/>
      <c r="X181" s="372"/>
      <c r="Y181" s="381"/>
      <c r="Z181" s="372">
        <f t="shared" si="158"/>
        <v>0</v>
      </c>
      <c r="AA181" s="30"/>
      <c r="AB181" s="30">
        <f t="shared" si="165"/>
        <v>0</v>
      </c>
      <c r="AC181" s="30" t="str">
        <f t="shared" si="164"/>
        <v xml:space="preserve"> </v>
      </c>
      <c r="AD181" s="956"/>
      <c r="AE181" s="30">
        <f t="shared" si="177"/>
        <v>0</v>
      </c>
      <c r="AF181" s="152" t="str">
        <f t="shared" si="178"/>
        <v xml:space="preserve"> </v>
      </c>
      <c r="AG181" s="413"/>
      <c r="AH181" s="30"/>
      <c r="AI181" s="30"/>
      <c r="AJ181" s="30">
        <f t="shared" si="179"/>
        <v>0</v>
      </c>
      <c r="AK181" s="30" t="str">
        <f t="shared" si="180"/>
        <v xml:space="preserve"> </v>
      </c>
      <c r="AL181" s="831"/>
      <c r="AM181" s="30">
        <f t="shared" si="181"/>
        <v>0</v>
      </c>
      <c r="AN181" s="206" t="str">
        <f t="shared" si="167"/>
        <v xml:space="preserve"> </v>
      </c>
      <c r="AO181" s="151"/>
      <c r="AP181" s="372"/>
      <c r="AQ181" s="30"/>
      <c r="AR181" s="30">
        <f t="shared" si="182"/>
        <v>0</v>
      </c>
      <c r="AS181" s="47" t="str">
        <f t="shared" si="170"/>
        <v xml:space="preserve"> </v>
      </c>
      <c r="AT181" s="786"/>
      <c r="AU181" s="30">
        <f t="shared" si="183"/>
        <v>0</v>
      </c>
      <c r="AV181" s="509" t="str">
        <f t="shared" si="171"/>
        <v xml:space="preserve"> </v>
      </c>
      <c r="AW181" s="577">
        <v>145.80000000000001</v>
      </c>
      <c r="AX181" s="372">
        <v>341.6</v>
      </c>
      <c r="AY181" s="30">
        <v>277.10000000000002</v>
      </c>
      <c r="AZ181" s="30">
        <f t="shared" si="159"/>
        <v>277.10000000000002</v>
      </c>
      <c r="BA181" s="30"/>
      <c r="BB181" s="73">
        <f t="shared" si="166"/>
        <v>-64.5</v>
      </c>
      <c r="BC181" s="30">
        <f t="shared" si="135"/>
        <v>81.118266978922719</v>
      </c>
      <c r="BD181" s="786">
        <v>5.2</v>
      </c>
      <c r="BE181" s="30">
        <f t="shared" si="186"/>
        <v>271.90000000000003</v>
      </c>
      <c r="BF181" s="148" t="str">
        <f t="shared" si="149"/>
        <v>&gt;200</v>
      </c>
      <c r="BH181" s="867">
        <f t="shared" si="153"/>
        <v>-59.7</v>
      </c>
      <c r="BI181" s="867">
        <f t="shared" si="154"/>
        <v>0</v>
      </c>
      <c r="BJ181" s="854"/>
      <c r="BK181" s="854"/>
      <c r="BL181" s="854"/>
      <c r="BM181" s="854">
        <v>-59.7</v>
      </c>
    </row>
    <row r="182" spans="1:65" ht="28.5" customHeight="1" x14ac:dyDescent="0.3">
      <c r="A182" s="636" t="s">
        <v>171</v>
      </c>
      <c r="B182" s="666" t="s">
        <v>172</v>
      </c>
      <c r="C182" s="604"/>
      <c r="D182" s="372">
        <f t="shared" si="187"/>
        <v>0</v>
      </c>
      <c r="E182" s="30">
        <f t="shared" si="188"/>
        <v>0</v>
      </c>
      <c r="F182" s="30">
        <f t="shared" si="155"/>
        <v>0</v>
      </c>
      <c r="G182" s="30">
        <f t="shared" si="184"/>
        <v>0</v>
      </c>
      <c r="H182" s="30">
        <f t="shared" si="151"/>
        <v>0</v>
      </c>
      <c r="I182" s="30" t="str">
        <f t="shared" si="152"/>
        <v xml:space="preserve"> </v>
      </c>
      <c r="J182" s="877">
        <f t="shared" si="190"/>
        <v>0</v>
      </c>
      <c r="K182" s="47">
        <f t="shared" si="168"/>
        <v>0</v>
      </c>
      <c r="L182" s="178" t="str">
        <f t="shared" si="169"/>
        <v xml:space="preserve"> </v>
      </c>
      <c r="M182" s="372">
        <f t="shared" si="173"/>
        <v>0</v>
      </c>
      <c r="N182" s="372">
        <f t="shared" si="173"/>
        <v>0</v>
      </c>
      <c r="O182" s="30">
        <f t="shared" si="185"/>
        <v>0</v>
      </c>
      <c r="P182" s="30">
        <f t="shared" si="156"/>
        <v>0</v>
      </c>
      <c r="Q182" s="30">
        <f t="shared" si="157"/>
        <v>0</v>
      </c>
      <c r="R182" s="30">
        <f t="shared" si="161"/>
        <v>0</v>
      </c>
      <c r="S182" s="30" t="str">
        <f t="shared" si="162"/>
        <v xml:space="preserve"> </v>
      </c>
      <c r="T182" s="877">
        <f t="shared" si="174"/>
        <v>0</v>
      </c>
      <c r="U182" s="84">
        <f t="shared" si="175"/>
        <v>0</v>
      </c>
      <c r="V182" s="736" t="str">
        <f t="shared" si="176"/>
        <v xml:space="preserve"> </v>
      </c>
      <c r="W182" s="907"/>
      <c r="X182" s="372"/>
      <c r="Y182" s="381"/>
      <c r="Z182" s="372">
        <f t="shared" si="158"/>
        <v>0</v>
      </c>
      <c r="AA182" s="30"/>
      <c r="AB182" s="30">
        <f t="shared" si="165"/>
        <v>0</v>
      </c>
      <c r="AC182" s="30" t="str">
        <f t="shared" si="164"/>
        <v xml:space="preserve"> </v>
      </c>
      <c r="AD182" s="956"/>
      <c r="AE182" s="30">
        <f t="shared" si="177"/>
        <v>0</v>
      </c>
      <c r="AF182" s="152" t="str">
        <f t="shared" si="178"/>
        <v xml:space="preserve"> </v>
      </c>
      <c r="AG182" s="413"/>
      <c r="AH182" s="30"/>
      <c r="AI182" s="30"/>
      <c r="AJ182" s="30">
        <f t="shared" si="179"/>
        <v>0</v>
      </c>
      <c r="AK182" s="30" t="str">
        <f t="shared" si="180"/>
        <v xml:space="preserve"> </v>
      </c>
      <c r="AL182" s="831"/>
      <c r="AM182" s="30">
        <f t="shared" si="181"/>
        <v>0</v>
      </c>
      <c r="AN182" s="206" t="str">
        <f t="shared" si="167"/>
        <v xml:space="preserve"> </v>
      </c>
      <c r="AO182" s="151"/>
      <c r="AP182" s="372"/>
      <c r="AQ182" s="30"/>
      <c r="AR182" s="30">
        <f t="shared" si="182"/>
        <v>0</v>
      </c>
      <c r="AS182" s="47" t="str">
        <f t="shared" si="170"/>
        <v xml:space="preserve"> </v>
      </c>
      <c r="AT182" s="786"/>
      <c r="AU182" s="30">
        <f t="shared" si="183"/>
        <v>0</v>
      </c>
      <c r="AV182" s="509" t="str">
        <f t="shared" si="171"/>
        <v xml:space="preserve"> </v>
      </c>
      <c r="AW182" s="577"/>
      <c r="AX182" s="372"/>
      <c r="AY182" s="30"/>
      <c r="AZ182" s="30">
        <f t="shared" si="159"/>
        <v>0</v>
      </c>
      <c r="BA182" s="30"/>
      <c r="BB182" s="57">
        <f t="shared" si="166"/>
        <v>0</v>
      </c>
      <c r="BC182" s="36" t="str">
        <f t="shared" si="135"/>
        <v xml:space="preserve"> </v>
      </c>
      <c r="BD182" s="786"/>
      <c r="BE182" s="30">
        <f t="shared" si="186"/>
        <v>0</v>
      </c>
      <c r="BF182" s="148" t="str">
        <f t="shared" si="149"/>
        <v xml:space="preserve"> </v>
      </c>
      <c r="BH182" s="867">
        <f t="shared" si="153"/>
        <v>0</v>
      </c>
      <c r="BI182" s="867">
        <f t="shared" si="154"/>
        <v>0</v>
      </c>
      <c r="BJ182" s="854"/>
      <c r="BK182" s="854"/>
      <c r="BL182" s="854"/>
      <c r="BM182" s="854"/>
    </row>
    <row r="183" spans="1:65" ht="26.25" customHeight="1" x14ac:dyDescent="0.3">
      <c r="A183" s="636" t="s">
        <v>173</v>
      </c>
      <c r="B183" s="666" t="s">
        <v>174</v>
      </c>
      <c r="C183" s="372">
        <f t="shared" si="187"/>
        <v>0</v>
      </c>
      <c r="D183" s="372">
        <f t="shared" si="187"/>
        <v>-0.4</v>
      </c>
      <c r="E183" s="30">
        <f t="shared" si="188"/>
        <v>-0.5</v>
      </c>
      <c r="F183" s="30">
        <f t="shared" si="155"/>
        <v>-0.5</v>
      </c>
      <c r="G183" s="30">
        <f t="shared" si="184"/>
        <v>0</v>
      </c>
      <c r="H183" s="30">
        <f t="shared" si="151"/>
        <v>-9.9999999999999978E-2</v>
      </c>
      <c r="I183" s="30">
        <f t="shared" si="152"/>
        <v>125</v>
      </c>
      <c r="J183" s="877">
        <f t="shared" si="190"/>
        <v>0.3</v>
      </c>
      <c r="K183" s="47">
        <f t="shared" si="168"/>
        <v>-0.8</v>
      </c>
      <c r="L183" s="178" t="str">
        <f t="shared" si="169"/>
        <v>&lt;0</v>
      </c>
      <c r="M183" s="372">
        <f t="shared" si="173"/>
        <v>0</v>
      </c>
      <c r="N183" s="372">
        <f t="shared" si="173"/>
        <v>0</v>
      </c>
      <c r="O183" s="30">
        <f t="shared" si="185"/>
        <v>0</v>
      </c>
      <c r="P183" s="30">
        <f t="shared" si="156"/>
        <v>0</v>
      </c>
      <c r="Q183" s="30">
        <f t="shared" si="157"/>
        <v>0</v>
      </c>
      <c r="R183" s="30">
        <f t="shared" si="161"/>
        <v>0</v>
      </c>
      <c r="S183" s="30" t="str">
        <f t="shared" si="162"/>
        <v xml:space="preserve"> </v>
      </c>
      <c r="T183" s="877">
        <f t="shared" si="174"/>
        <v>0</v>
      </c>
      <c r="U183" s="84">
        <f t="shared" si="175"/>
        <v>0</v>
      </c>
      <c r="V183" s="736" t="str">
        <f t="shared" si="176"/>
        <v xml:space="preserve"> </v>
      </c>
      <c r="W183" s="907"/>
      <c r="X183" s="372"/>
      <c r="Y183" s="381"/>
      <c r="Z183" s="372">
        <f t="shared" si="158"/>
        <v>0</v>
      </c>
      <c r="AA183" s="30"/>
      <c r="AB183" s="30">
        <f t="shared" si="165"/>
        <v>0</v>
      </c>
      <c r="AC183" s="30" t="str">
        <f t="shared" si="164"/>
        <v xml:space="preserve"> </v>
      </c>
      <c r="AD183" s="956"/>
      <c r="AE183" s="30">
        <f t="shared" si="177"/>
        <v>0</v>
      </c>
      <c r="AF183" s="152" t="str">
        <f t="shared" si="178"/>
        <v xml:space="preserve"> </v>
      </c>
      <c r="AG183" s="413"/>
      <c r="AH183" s="30"/>
      <c r="AI183" s="30"/>
      <c r="AJ183" s="30">
        <f t="shared" si="179"/>
        <v>0</v>
      </c>
      <c r="AK183" s="30" t="str">
        <f t="shared" si="180"/>
        <v xml:space="preserve"> </v>
      </c>
      <c r="AL183" s="831"/>
      <c r="AM183" s="30">
        <f t="shared" si="181"/>
        <v>0</v>
      </c>
      <c r="AN183" s="206" t="str">
        <f t="shared" si="167"/>
        <v xml:space="preserve"> </v>
      </c>
      <c r="AO183" s="151"/>
      <c r="AP183" s="372"/>
      <c r="AQ183" s="30"/>
      <c r="AR183" s="30">
        <f t="shared" si="182"/>
        <v>0</v>
      </c>
      <c r="AS183" s="47" t="str">
        <f t="shared" si="170"/>
        <v xml:space="preserve"> </v>
      </c>
      <c r="AT183" s="786"/>
      <c r="AU183" s="30">
        <f t="shared" si="183"/>
        <v>0</v>
      </c>
      <c r="AV183" s="509" t="str">
        <f t="shared" si="171"/>
        <v xml:space="preserve"> </v>
      </c>
      <c r="AW183" s="577"/>
      <c r="AX183" s="372">
        <v>-0.4</v>
      </c>
      <c r="AY183" s="30">
        <v>-0.5</v>
      </c>
      <c r="AZ183" s="30">
        <f t="shared" si="159"/>
        <v>-0.5</v>
      </c>
      <c r="BA183" s="30"/>
      <c r="BB183" s="31">
        <f t="shared" si="166"/>
        <v>-9.9999999999999978E-2</v>
      </c>
      <c r="BC183" s="36">
        <f t="shared" si="135"/>
        <v>125</v>
      </c>
      <c r="BD183" s="786">
        <v>0.3</v>
      </c>
      <c r="BE183" s="30">
        <f t="shared" si="186"/>
        <v>-0.8</v>
      </c>
      <c r="BF183" s="148" t="str">
        <f t="shared" si="149"/>
        <v>&lt;0</v>
      </c>
      <c r="BH183" s="867">
        <f t="shared" si="153"/>
        <v>0</v>
      </c>
      <c r="BI183" s="867">
        <f t="shared" si="154"/>
        <v>0</v>
      </c>
      <c r="BJ183" s="854"/>
      <c r="BK183" s="857"/>
      <c r="BL183" s="857"/>
      <c r="BM183" s="854"/>
    </row>
    <row r="184" spans="1:65" ht="31.5" customHeight="1" x14ac:dyDescent="0.3">
      <c r="A184" s="636" t="s">
        <v>175</v>
      </c>
      <c r="B184" s="666" t="s">
        <v>176</v>
      </c>
      <c r="C184" s="604"/>
      <c r="D184" s="372">
        <f t="shared" si="187"/>
        <v>0</v>
      </c>
      <c r="E184" s="30">
        <f t="shared" si="188"/>
        <v>0</v>
      </c>
      <c r="F184" s="30">
        <f t="shared" si="155"/>
        <v>0</v>
      </c>
      <c r="G184" s="30">
        <f t="shared" si="184"/>
        <v>0</v>
      </c>
      <c r="H184" s="30">
        <f t="shared" si="151"/>
        <v>0</v>
      </c>
      <c r="I184" s="30" t="str">
        <f t="shared" si="152"/>
        <v xml:space="preserve"> </v>
      </c>
      <c r="J184" s="877">
        <f t="shared" si="190"/>
        <v>0</v>
      </c>
      <c r="K184" s="47">
        <f t="shared" si="168"/>
        <v>0</v>
      </c>
      <c r="L184" s="178" t="str">
        <f t="shared" si="169"/>
        <v xml:space="preserve"> </v>
      </c>
      <c r="M184" s="372">
        <f t="shared" si="173"/>
        <v>0</v>
      </c>
      <c r="N184" s="372">
        <f t="shared" si="173"/>
        <v>0</v>
      </c>
      <c r="O184" s="30">
        <f t="shared" si="185"/>
        <v>0</v>
      </c>
      <c r="P184" s="30">
        <f t="shared" si="156"/>
        <v>0</v>
      </c>
      <c r="Q184" s="30">
        <f t="shared" si="157"/>
        <v>0</v>
      </c>
      <c r="R184" s="30">
        <f t="shared" si="161"/>
        <v>0</v>
      </c>
      <c r="S184" s="30" t="str">
        <f t="shared" si="162"/>
        <v xml:space="preserve"> </v>
      </c>
      <c r="T184" s="877">
        <f t="shared" si="174"/>
        <v>0</v>
      </c>
      <c r="U184" s="84">
        <f t="shared" si="175"/>
        <v>0</v>
      </c>
      <c r="V184" s="736" t="str">
        <f t="shared" si="176"/>
        <v xml:space="preserve"> </v>
      </c>
      <c r="W184" s="907"/>
      <c r="X184" s="372"/>
      <c r="Y184" s="381"/>
      <c r="Z184" s="372">
        <f t="shared" si="158"/>
        <v>0</v>
      </c>
      <c r="AA184" s="30"/>
      <c r="AB184" s="30">
        <f t="shared" si="165"/>
        <v>0</v>
      </c>
      <c r="AC184" s="30" t="str">
        <f t="shared" si="164"/>
        <v xml:space="preserve"> </v>
      </c>
      <c r="AD184" s="956"/>
      <c r="AE184" s="30">
        <f t="shared" si="177"/>
        <v>0</v>
      </c>
      <c r="AF184" s="152" t="str">
        <f t="shared" si="178"/>
        <v xml:space="preserve"> </v>
      </c>
      <c r="AG184" s="413"/>
      <c r="AH184" s="30"/>
      <c r="AI184" s="30"/>
      <c r="AJ184" s="30">
        <f t="shared" si="179"/>
        <v>0</v>
      </c>
      <c r="AK184" s="30" t="str">
        <f t="shared" si="180"/>
        <v xml:space="preserve"> </v>
      </c>
      <c r="AL184" s="831"/>
      <c r="AM184" s="30">
        <f t="shared" si="181"/>
        <v>0</v>
      </c>
      <c r="AN184" s="206" t="str">
        <f t="shared" si="167"/>
        <v xml:space="preserve"> </v>
      </c>
      <c r="AO184" s="151"/>
      <c r="AP184" s="372"/>
      <c r="AQ184" s="30"/>
      <c r="AR184" s="30">
        <f t="shared" si="182"/>
        <v>0</v>
      </c>
      <c r="AS184" s="47" t="str">
        <f t="shared" si="170"/>
        <v xml:space="preserve"> </v>
      </c>
      <c r="AT184" s="786"/>
      <c r="AU184" s="30">
        <f t="shared" si="183"/>
        <v>0</v>
      </c>
      <c r="AV184" s="509" t="str">
        <f t="shared" si="171"/>
        <v xml:space="preserve"> </v>
      </c>
      <c r="AW184" s="577"/>
      <c r="AX184" s="62"/>
      <c r="AY184" s="62"/>
      <c r="AZ184" s="62">
        <f t="shared" si="159"/>
        <v>0</v>
      </c>
      <c r="BA184" s="62"/>
      <c r="BB184" s="133">
        <f t="shared" si="166"/>
        <v>0</v>
      </c>
      <c r="BC184" s="36" t="str">
        <f t="shared" si="135"/>
        <v xml:space="preserve"> </v>
      </c>
      <c r="BD184" s="786"/>
      <c r="BE184" s="30">
        <f t="shared" si="186"/>
        <v>0</v>
      </c>
      <c r="BF184" s="148" t="str">
        <f t="shared" si="149"/>
        <v xml:space="preserve"> </v>
      </c>
      <c r="BH184" s="867">
        <f t="shared" si="153"/>
        <v>0</v>
      </c>
      <c r="BI184" s="867">
        <f t="shared" si="154"/>
        <v>0</v>
      </c>
      <c r="BJ184" s="854"/>
      <c r="BK184" s="854"/>
      <c r="BL184" s="854"/>
      <c r="BM184" s="854"/>
    </row>
    <row r="185" spans="1:65" s="8" customFormat="1" ht="22.5" customHeight="1" x14ac:dyDescent="0.3">
      <c r="A185" s="674" t="s">
        <v>122</v>
      </c>
      <c r="B185" s="676" t="s">
        <v>177</v>
      </c>
      <c r="C185" s="487">
        <f>C186+C187+C188</f>
        <v>-48.5</v>
      </c>
      <c r="D185" s="487">
        <f>D186+D187+D188</f>
        <v>-37.200000000000003</v>
      </c>
      <c r="E185" s="49">
        <f>E186+E187+E188</f>
        <v>-37.299999999999997</v>
      </c>
      <c r="F185" s="49">
        <f>F186+F187+F188</f>
        <v>-37.299999999999997</v>
      </c>
      <c r="G185" s="49">
        <f>G186+G187+G188</f>
        <v>0</v>
      </c>
      <c r="H185" s="49">
        <f t="shared" si="151"/>
        <v>-9.9999999999994316E-2</v>
      </c>
      <c r="I185" s="49">
        <f t="shared" si="152"/>
        <v>100.26881720430106</v>
      </c>
      <c r="J185" s="886">
        <f t="shared" si="190"/>
        <v>-36.799999999999997</v>
      </c>
      <c r="K185" s="70">
        <f t="shared" si="168"/>
        <v>-0.5</v>
      </c>
      <c r="L185" s="181">
        <f t="shared" si="169"/>
        <v>101.35869565217391</v>
      </c>
      <c r="M185" s="372">
        <f t="shared" si="173"/>
        <v>0</v>
      </c>
      <c r="N185" s="397">
        <f t="shared" si="173"/>
        <v>0</v>
      </c>
      <c r="O185" s="49">
        <f t="shared" si="185"/>
        <v>0</v>
      </c>
      <c r="P185" s="49">
        <f t="shared" si="156"/>
        <v>0</v>
      </c>
      <c r="Q185" s="49">
        <f t="shared" si="157"/>
        <v>0</v>
      </c>
      <c r="R185" s="49">
        <f t="shared" si="161"/>
        <v>0</v>
      </c>
      <c r="S185" s="49" t="str">
        <f t="shared" si="162"/>
        <v xml:space="preserve"> </v>
      </c>
      <c r="T185" s="886">
        <f t="shared" si="174"/>
        <v>0</v>
      </c>
      <c r="U185" s="93">
        <f t="shared" si="175"/>
        <v>0</v>
      </c>
      <c r="V185" s="738" t="str">
        <f t="shared" si="176"/>
        <v xml:space="preserve"> </v>
      </c>
      <c r="W185" s="916">
        <f>W186+W187+W188</f>
        <v>0</v>
      </c>
      <c r="X185" s="397">
        <f>X186+X187+X188</f>
        <v>0</v>
      </c>
      <c r="Y185" s="388">
        <f>Y186+Y187+Y188</f>
        <v>0</v>
      </c>
      <c r="Z185" s="397">
        <f t="shared" si="158"/>
        <v>0</v>
      </c>
      <c r="AA185" s="49">
        <f>AA186+AA187+AA188</f>
        <v>0</v>
      </c>
      <c r="AB185" s="49">
        <f t="shared" si="165"/>
        <v>0</v>
      </c>
      <c r="AC185" s="49" t="str">
        <f t="shared" si="164"/>
        <v xml:space="preserve"> </v>
      </c>
      <c r="AD185" s="962">
        <f>AD186+AD187+AD188</f>
        <v>0</v>
      </c>
      <c r="AE185" s="49">
        <f t="shared" si="177"/>
        <v>0</v>
      </c>
      <c r="AF185" s="160" t="str">
        <f t="shared" si="178"/>
        <v xml:space="preserve"> </v>
      </c>
      <c r="AG185" s="487"/>
      <c r="AH185" s="49"/>
      <c r="AI185" s="49">
        <f>AI186</f>
        <v>0</v>
      </c>
      <c r="AJ185" s="49">
        <f t="shared" si="179"/>
        <v>0</v>
      </c>
      <c r="AK185" s="49" t="str">
        <f t="shared" si="180"/>
        <v xml:space="preserve"> </v>
      </c>
      <c r="AL185" s="841"/>
      <c r="AM185" s="49">
        <f t="shared" si="181"/>
        <v>0</v>
      </c>
      <c r="AN185" s="206" t="str">
        <f t="shared" si="167"/>
        <v xml:space="preserve"> </v>
      </c>
      <c r="AO185" s="175"/>
      <c r="AP185" s="397"/>
      <c r="AQ185" s="49">
        <f>AQ186</f>
        <v>0</v>
      </c>
      <c r="AR185" s="49">
        <f t="shared" si="182"/>
        <v>0</v>
      </c>
      <c r="AS185" s="70" t="str">
        <f t="shared" si="170"/>
        <v xml:space="preserve"> </v>
      </c>
      <c r="AT185" s="792"/>
      <c r="AU185" s="49">
        <f t="shared" si="183"/>
        <v>0</v>
      </c>
      <c r="AV185" s="526" t="str">
        <f t="shared" si="171"/>
        <v xml:space="preserve"> </v>
      </c>
      <c r="AW185" s="599">
        <f>AW186</f>
        <v>-48.5</v>
      </c>
      <c r="AX185" s="49">
        <f>AX186</f>
        <v>-37.200000000000003</v>
      </c>
      <c r="AY185" s="49">
        <f>AY186</f>
        <v>-37.299999999999997</v>
      </c>
      <c r="AZ185" s="49">
        <f t="shared" si="159"/>
        <v>-37.299999999999997</v>
      </c>
      <c r="BA185" s="49">
        <f>BA186</f>
        <v>0</v>
      </c>
      <c r="BB185" s="135">
        <f t="shared" ref="BB185:BB201" si="191">AY185-AX185</f>
        <v>-9.9999999999994316E-2</v>
      </c>
      <c r="BC185" s="56">
        <f t="shared" si="135"/>
        <v>100.26881720430106</v>
      </c>
      <c r="BD185" s="792">
        <f>BD186</f>
        <v>-36.799999999999997</v>
      </c>
      <c r="BE185" s="49">
        <f t="shared" si="186"/>
        <v>-0.5</v>
      </c>
      <c r="BF185" s="148">
        <f t="shared" si="149"/>
        <v>101.35869565217391</v>
      </c>
      <c r="BG185" s="2"/>
      <c r="BH185" s="867">
        <f t="shared" si="153"/>
        <v>0</v>
      </c>
      <c r="BI185" s="867">
        <f t="shared" si="154"/>
        <v>0</v>
      </c>
      <c r="BJ185" s="857">
        <v>0</v>
      </c>
      <c r="BK185" s="854"/>
      <c r="BL185" s="854"/>
      <c r="BM185" s="854">
        <v>0</v>
      </c>
    </row>
    <row r="186" spans="1:65" ht="27.75" customHeight="1" x14ac:dyDescent="0.3">
      <c r="A186" s="636" t="s">
        <v>119</v>
      </c>
      <c r="B186" s="666" t="s">
        <v>178</v>
      </c>
      <c r="C186" s="413">
        <f>M186+AW186</f>
        <v>-48.5</v>
      </c>
      <c r="D186" s="413">
        <f>N186+AX186</f>
        <v>-37.200000000000003</v>
      </c>
      <c r="E186" s="30">
        <f>O186+AY186</f>
        <v>-37.299999999999997</v>
      </c>
      <c r="F186" s="30">
        <f>P186+AZ186</f>
        <v>-37.299999999999997</v>
      </c>
      <c r="G186" s="30">
        <f>Q186+BA186</f>
        <v>0</v>
      </c>
      <c r="H186" s="30">
        <f t="shared" si="151"/>
        <v>-9.9999999999994316E-2</v>
      </c>
      <c r="I186" s="30">
        <f t="shared" si="152"/>
        <v>100.26881720430106</v>
      </c>
      <c r="J186" s="877">
        <f t="shared" si="190"/>
        <v>-36.799999999999997</v>
      </c>
      <c r="K186" s="47">
        <f t="shared" si="168"/>
        <v>-0.5</v>
      </c>
      <c r="L186" s="178">
        <f t="shared" si="169"/>
        <v>101.35869565217391</v>
      </c>
      <c r="M186" s="372">
        <f t="shared" si="173"/>
        <v>0</v>
      </c>
      <c r="N186" s="372">
        <f t="shared" si="173"/>
        <v>0</v>
      </c>
      <c r="O186" s="30">
        <f t="shared" si="185"/>
        <v>0</v>
      </c>
      <c r="P186" s="30">
        <f t="shared" si="156"/>
        <v>0</v>
      </c>
      <c r="Q186" s="30">
        <f t="shared" si="157"/>
        <v>0</v>
      </c>
      <c r="R186" s="30">
        <f t="shared" si="161"/>
        <v>0</v>
      </c>
      <c r="S186" s="30" t="str">
        <f t="shared" si="162"/>
        <v xml:space="preserve"> </v>
      </c>
      <c r="T186" s="877">
        <f t="shared" si="174"/>
        <v>0</v>
      </c>
      <c r="U186" s="84">
        <f t="shared" si="175"/>
        <v>0</v>
      </c>
      <c r="V186" s="736" t="str">
        <f t="shared" si="176"/>
        <v xml:space="preserve"> </v>
      </c>
      <c r="W186" s="907"/>
      <c r="X186" s="372"/>
      <c r="Y186" s="381"/>
      <c r="Z186" s="372">
        <f t="shared" si="158"/>
        <v>0</v>
      </c>
      <c r="AA186" s="30"/>
      <c r="AB186" s="30">
        <f t="shared" si="165"/>
        <v>0</v>
      </c>
      <c r="AC186" s="30" t="str">
        <f t="shared" si="164"/>
        <v xml:space="preserve"> </v>
      </c>
      <c r="AD186" s="956"/>
      <c r="AE186" s="30">
        <f t="shared" si="177"/>
        <v>0</v>
      </c>
      <c r="AF186" s="152" t="str">
        <f t="shared" si="178"/>
        <v xml:space="preserve"> </v>
      </c>
      <c r="AG186" s="413"/>
      <c r="AH186" s="30"/>
      <c r="AI186" s="30"/>
      <c r="AJ186" s="30">
        <f t="shared" si="179"/>
        <v>0</v>
      </c>
      <c r="AK186" s="30" t="str">
        <f t="shared" si="180"/>
        <v xml:space="preserve"> </v>
      </c>
      <c r="AL186" s="831"/>
      <c r="AM186" s="30">
        <f t="shared" si="181"/>
        <v>0</v>
      </c>
      <c r="AN186" s="206" t="str">
        <f t="shared" si="167"/>
        <v xml:space="preserve"> </v>
      </c>
      <c r="AO186" s="151"/>
      <c r="AP186" s="372"/>
      <c r="AQ186" s="30"/>
      <c r="AR186" s="30">
        <f t="shared" si="182"/>
        <v>0</v>
      </c>
      <c r="AS186" s="47" t="str">
        <f t="shared" si="170"/>
        <v xml:space="preserve"> </v>
      </c>
      <c r="AT186" s="786"/>
      <c r="AU186" s="30">
        <f t="shared" si="183"/>
        <v>0</v>
      </c>
      <c r="AV186" s="509" t="str">
        <f t="shared" si="171"/>
        <v xml:space="preserve"> </v>
      </c>
      <c r="AW186" s="696">
        <v>-48.5</v>
      </c>
      <c r="AX186" s="453">
        <v>-37.200000000000003</v>
      </c>
      <c r="AY186" s="237">
        <v>-37.299999999999997</v>
      </c>
      <c r="AZ186" s="237">
        <f t="shared" si="159"/>
        <v>-37.299999999999997</v>
      </c>
      <c r="BA186" s="30"/>
      <c r="BB186" s="141">
        <f t="shared" si="191"/>
        <v>-9.9999999999994316E-2</v>
      </c>
      <c r="BC186" s="36">
        <f t="shared" si="135"/>
        <v>100.26881720430106</v>
      </c>
      <c r="BD186" s="786">
        <v>-36.799999999999997</v>
      </c>
      <c r="BE186" s="30">
        <f t="shared" si="186"/>
        <v>-0.5</v>
      </c>
      <c r="BF186" s="148">
        <f t="shared" si="149"/>
        <v>101.35869565217391</v>
      </c>
      <c r="BH186" s="867">
        <f t="shared" si="153"/>
        <v>0</v>
      </c>
      <c r="BI186" s="867">
        <f t="shared" si="154"/>
        <v>0</v>
      </c>
      <c r="BJ186" s="854"/>
      <c r="BK186" s="854"/>
      <c r="BL186" s="854"/>
      <c r="BM186" s="854"/>
    </row>
    <row r="187" spans="1:65" ht="30" customHeight="1" x14ac:dyDescent="0.3">
      <c r="A187" s="636" t="s">
        <v>123</v>
      </c>
      <c r="B187" s="666" t="s">
        <v>179</v>
      </c>
      <c r="C187" s="604"/>
      <c r="D187" s="372">
        <f t="shared" ref="C187:D202" si="192">N187+AX187</f>
        <v>0</v>
      </c>
      <c r="E187" s="30">
        <f t="shared" ref="E187:E202" si="193">O187+AY187</f>
        <v>0</v>
      </c>
      <c r="F187" s="30">
        <f t="shared" si="155"/>
        <v>0</v>
      </c>
      <c r="G187" s="30">
        <f t="shared" si="184"/>
        <v>0</v>
      </c>
      <c r="H187" s="30">
        <f t="shared" si="151"/>
        <v>0</v>
      </c>
      <c r="I187" s="30" t="str">
        <f t="shared" si="152"/>
        <v xml:space="preserve"> </v>
      </c>
      <c r="J187" s="877">
        <f t="shared" si="190"/>
        <v>0</v>
      </c>
      <c r="K187" s="47">
        <f t="shared" si="168"/>
        <v>0</v>
      </c>
      <c r="L187" s="178" t="str">
        <f t="shared" si="169"/>
        <v xml:space="preserve"> </v>
      </c>
      <c r="M187" s="372">
        <f t="shared" si="173"/>
        <v>0</v>
      </c>
      <c r="N187" s="372">
        <f t="shared" si="173"/>
        <v>0</v>
      </c>
      <c r="O187" s="30">
        <f t="shared" si="185"/>
        <v>0</v>
      </c>
      <c r="P187" s="30">
        <f t="shared" si="156"/>
        <v>0</v>
      </c>
      <c r="Q187" s="30">
        <f t="shared" si="157"/>
        <v>0</v>
      </c>
      <c r="R187" s="30">
        <f t="shared" si="161"/>
        <v>0</v>
      </c>
      <c r="S187" s="30" t="str">
        <f t="shared" si="162"/>
        <v xml:space="preserve"> </v>
      </c>
      <c r="T187" s="877">
        <f t="shared" si="174"/>
        <v>0</v>
      </c>
      <c r="U187" s="84">
        <f t="shared" si="175"/>
        <v>0</v>
      </c>
      <c r="V187" s="736" t="str">
        <f t="shared" si="176"/>
        <v xml:space="preserve"> </v>
      </c>
      <c r="W187" s="907"/>
      <c r="X187" s="372"/>
      <c r="Y187" s="381"/>
      <c r="Z187" s="372">
        <f t="shared" si="158"/>
        <v>0</v>
      </c>
      <c r="AA187" s="30"/>
      <c r="AB187" s="30">
        <f t="shared" si="165"/>
        <v>0</v>
      </c>
      <c r="AC187" s="30" t="str">
        <f t="shared" si="164"/>
        <v xml:space="preserve"> </v>
      </c>
      <c r="AD187" s="956"/>
      <c r="AE187" s="30">
        <f t="shared" si="177"/>
        <v>0</v>
      </c>
      <c r="AF187" s="152" t="str">
        <f t="shared" si="178"/>
        <v xml:space="preserve"> </v>
      </c>
      <c r="AG187" s="413"/>
      <c r="AH187" s="30"/>
      <c r="AI187" s="30"/>
      <c r="AJ187" s="30">
        <f t="shared" si="179"/>
        <v>0</v>
      </c>
      <c r="AK187" s="30" t="str">
        <f t="shared" si="180"/>
        <v xml:space="preserve"> </v>
      </c>
      <c r="AL187" s="831"/>
      <c r="AM187" s="30">
        <f t="shared" si="181"/>
        <v>0</v>
      </c>
      <c r="AN187" s="206" t="str">
        <f t="shared" si="167"/>
        <v xml:space="preserve"> </v>
      </c>
      <c r="AO187" s="151"/>
      <c r="AP187" s="372"/>
      <c r="AQ187" s="30"/>
      <c r="AR187" s="30">
        <f t="shared" si="182"/>
        <v>0</v>
      </c>
      <c r="AS187" s="47" t="str">
        <f t="shared" si="170"/>
        <v xml:space="preserve"> </v>
      </c>
      <c r="AT187" s="786"/>
      <c r="AU187" s="30">
        <f t="shared" si="183"/>
        <v>0</v>
      </c>
      <c r="AV187" s="509" t="str">
        <f t="shared" si="171"/>
        <v xml:space="preserve"> </v>
      </c>
      <c r="AW187" s="577"/>
      <c r="AX187" s="372"/>
      <c r="AY187" s="30"/>
      <c r="AZ187" s="30">
        <f t="shared" si="159"/>
        <v>0</v>
      </c>
      <c r="BA187" s="30"/>
      <c r="BB187" s="73">
        <f t="shared" si="191"/>
        <v>0</v>
      </c>
      <c r="BC187" s="36" t="str">
        <f t="shared" si="135"/>
        <v xml:space="preserve"> </v>
      </c>
      <c r="BD187" s="786"/>
      <c r="BE187" s="30">
        <f t="shared" si="186"/>
        <v>0</v>
      </c>
      <c r="BF187" s="148" t="str">
        <f t="shared" si="149"/>
        <v xml:space="preserve"> </v>
      </c>
      <c r="BH187" s="867">
        <f t="shared" si="153"/>
        <v>0</v>
      </c>
      <c r="BI187" s="867">
        <f t="shared" si="154"/>
        <v>0</v>
      </c>
      <c r="BJ187" s="854"/>
      <c r="BK187" s="854"/>
      <c r="BL187" s="854"/>
      <c r="BM187" s="854"/>
    </row>
    <row r="188" spans="1:65" ht="34.5" customHeight="1" x14ac:dyDescent="0.3">
      <c r="A188" s="636" t="s">
        <v>125</v>
      </c>
      <c r="B188" s="666" t="s">
        <v>180</v>
      </c>
      <c r="C188" s="604"/>
      <c r="D188" s="372">
        <f t="shared" si="192"/>
        <v>0</v>
      </c>
      <c r="E188" s="30">
        <f t="shared" si="193"/>
        <v>0</v>
      </c>
      <c r="F188" s="30">
        <f t="shared" si="155"/>
        <v>0</v>
      </c>
      <c r="G188" s="30">
        <f t="shared" si="184"/>
        <v>0</v>
      </c>
      <c r="H188" s="30">
        <f t="shared" si="151"/>
        <v>0</v>
      </c>
      <c r="I188" s="30" t="str">
        <f t="shared" si="152"/>
        <v xml:space="preserve"> </v>
      </c>
      <c r="J188" s="877">
        <f t="shared" si="190"/>
        <v>0</v>
      </c>
      <c r="K188" s="47">
        <f t="shared" si="168"/>
        <v>0</v>
      </c>
      <c r="L188" s="178" t="str">
        <f t="shared" si="169"/>
        <v xml:space="preserve"> </v>
      </c>
      <c r="M188" s="372">
        <f t="shared" si="173"/>
        <v>0</v>
      </c>
      <c r="N188" s="372">
        <f t="shared" si="173"/>
        <v>0</v>
      </c>
      <c r="O188" s="30">
        <f t="shared" si="185"/>
        <v>0</v>
      </c>
      <c r="P188" s="30">
        <f t="shared" si="156"/>
        <v>0</v>
      </c>
      <c r="Q188" s="30">
        <f t="shared" si="157"/>
        <v>0</v>
      </c>
      <c r="R188" s="30">
        <f t="shared" si="161"/>
        <v>0</v>
      </c>
      <c r="S188" s="30" t="str">
        <f t="shared" si="162"/>
        <v xml:space="preserve"> </v>
      </c>
      <c r="T188" s="877">
        <f t="shared" si="174"/>
        <v>0</v>
      </c>
      <c r="U188" s="84">
        <f t="shared" si="175"/>
        <v>0</v>
      </c>
      <c r="V188" s="736" t="str">
        <f t="shared" si="176"/>
        <v xml:space="preserve"> </v>
      </c>
      <c r="W188" s="907"/>
      <c r="X188" s="372"/>
      <c r="Y188" s="381"/>
      <c r="Z188" s="372">
        <f t="shared" si="158"/>
        <v>0</v>
      </c>
      <c r="AA188" s="30"/>
      <c r="AB188" s="30">
        <f t="shared" si="165"/>
        <v>0</v>
      </c>
      <c r="AC188" s="30" t="str">
        <f t="shared" si="164"/>
        <v xml:space="preserve"> </v>
      </c>
      <c r="AD188" s="956"/>
      <c r="AE188" s="30">
        <f t="shared" si="177"/>
        <v>0</v>
      </c>
      <c r="AF188" s="152" t="str">
        <f t="shared" si="178"/>
        <v xml:space="preserve"> </v>
      </c>
      <c r="AG188" s="413"/>
      <c r="AH188" s="30"/>
      <c r="AI188" s="30"/>
      <c r="AJ188" s="30">
        <f t="shared" si="179"/>
        <v>0</v>
      </c>
      <c r="AK188" s="30" t="str">
        <f t="shared" si="180"/>
        <v xml:space="preserve"> </v>
      </c>
      <c r="AL188" s="831"/>
      <c r="AM188" s="30">
        <f t="shared" si="181"/>
        <v>0</v>
      </c>
      <c r="AN188" s="206" t="str">
        <f t="shared" si="167"/>
        <v xml:space="preserve"> </v>
      </c>
      <c r="AO188" s="151"/>
      <c r="AP188" s="372"/>
      <c r="AQ188" s="30"/>
      <c r="AR188" s="30">
        <f t="shared" si="182"/>
        <v>0</v>
      </c>
      <c r="AS188" s="47" t="str">
        <f t="shared" si="170"/>
        <v xml:space="preserve"> </v>
      </c>
      <c r="AT188" s="786"/>
      <c r="AU188" s="30">
        <f t="shared" si="183"/>
        <v>0</v>
      </c>
      <c r="AV188" s="509" t="str">
        <f t="shared" si="171"/>
        <v xml:space="preserve"> </v>
      </c>
      <c r="AW188" s="577"/>
      <c r="AX188" s="372"/>
      <c r="AY188" s="30"/>
      <c r="AZ188" s="30">
        <f t="shared" si="159"/>
        <v>0</v>
      </c>
      <c r="BA188" s="30"/>
      <c r="BB188" s="73">
        <f t="shared" si="191"/>
        <v>0</v>
      </c>
      <c r="BC188" s="36" t="str">
        <f t="shared" si="135"/>
        <v xml:space="preserve"> </v>
      </c>
      <c r="BD188" s="786"/>
      <c r="BE188" s="30">
        <f t="shared" si="186"/>
        <v>0</v>
      </c>
      <c r="BF188" s="148" t="str">
        <f t="shared" si="149"/>
        <v xml:space="preserve"> </v>
      </c>
      <c r="BH188" s="867">
        <f t="shared" si="153"/>
        <v>0</v>
      </c>
      <c r="BI188" s="867">
        <f t="shared" si="154"/>
        <v>0</v>
      </c>
      <c r="BJ188" s="854"/>
      <c r="BK188" s="854"/>
      <c r="BL188" s="854"/>
      <c r="BM188" s="854"/>
    </row>
    <row r="189" spans="1:65" s="8" customFormat="1" ht="31.5" customHeight="1" x14ac:dyDescent="0.3">
      <c r="A189" s="674" t="s">
        <v>184</v>
      </c>
      <c r="B189" s="676" t="s">
        <v>182</v>
      </c>
      <c r="C189" s="397">
        <f t="shared" si="192"/>
        <v>0</v>
      </c>
      <c r="D189" s="397">
        <f t="shared" si="192"/>
        <v>0</v>
      </c>
      <c r="E189" s="49">
        <f t="shared" si="193"/>
        <v>0</v>
      </c>
      <c r="F189" s="49">
        <f t="shared" si="155"/>
        <v>0</v>
      </c>
      <c r="G189" s="49">
        <f t="shared" si="184"/>
        <v>0</v>
      </c>
      <c r="H189" s="49">
        <f t="shared" si="151"/>
        <v>0</v>
      </c>
      <c r="I189" s="49" t="str">
        <f t="shared" si="152"/>
        <v xml:space="preserve"> </v>
      </c>
      <c r="J189" s="886">
        <f t="shared" si="190"/>
        <v>0</v>
      </c>
      <c r="K189" s="70">
        <f t="shared" si="168"/>
        <v>0</v>
      </c>
      <c r="L189" s="181" t="str">
        <f t="shared" si="169"/>
        <v xml:space="preserve"> </v>
      </c>
      <c r="M189" s="372">
        <f t="shared" si="173"/>
        <v>0</v>
      </c>
      <c r="N189" s="397">
        <f t="shared" si="173"/>
        <v>0</v>
      </c>
      <c r="O189" s="49">
        <f t="shared" si="185"/>
        <v>0</v>
      </c>
      <c r="P189" s="49">
        <f t="shared" si="156"/>
        <v>0</v>
      </c>
      <c r="Q189" s="49">
        <f t="shared" si="157"/>
        <v>0</v>
      </c>
      <c r="R189" s="49">
        <f t="shared" si="161"/>
        <v>0</v>
      </c>
      <c r="S189" s="49" t="str">
        <f t="shared" si="162"/>
        <v xml:space="preserve"> </v>
      </c>
      <c r="T189" s="886">
        <f t="shared" si="174"/>
        <v>0</v>
      </c>
      <c r="U189" s="93">
        <f t="shared" si="175"/>
        <v>0</v>
      </c>
      <c r="V189" s="738" t="str">
        <f t="shared" si="176"/>
        <v xml:space="preserve"> </v>
      </c>
      <c r="W189" s="916">
        <f>W190+W191</f>
        <v>0</v>
      </c>
      <c r="X189" s="487">
        <f>X190+X191</f>
        <v>0</v>
      </c>
      <c r="Y189" s="388">
        <f>Y190+Y191</f>
        <v>0</v>
      </c>
      <c r="Z189" s="397">
        <f t="shared" si="158"/>
        <v>0</v>
      </c>
      <c r="AA189" s="397">
        <f>AA190+AA191</f>
        <v>0</v>
      </c>
      <c r="AB189" s="49">
        <f t="shared" si="165"/>
        <v>0</v>
      </c>
      <c r="AC189" s="49" t="str">
        <f t="shared" si="164"/>
        <v xml:space="preserve"> </v>
      </c>
      <c r="AD189" s="962">
        <f>AD190+AD191</f>
        <v>0</v>
      </c>
      <c r="AE189" s="49">
        <f t="shared" si="177"/>
        <v>0</v>
      </c>
      <c r="AF189" s="160" t="str">
        <f t="shared" si="178"/>
        <v xml:space="preserve"> </v>
      </c>
      <c r="AG189" s="487"/>
      <c r="AH189" s="49"/>
      <c r="AI189" s="49">
        <f>AI190+AI191</f>
        <v>0</v>
      </c>
      <c r="AJ189" s="49">
        <f t="shared" si="179"/>
        <v>0</v>
      </c>
      <c r="AK189" s="49" t="str">
        <f t="shared" si="180"/>
        <v xml:space="preserve"> </v>
      </c>
      <c r="AL189" s="841"/>
      <c r="AM189" s="49">
        <f t="shared" si="181"/>
        <v>0</v>
      </c>
      <c r="AN189" s="206" t="str">
        <f t="shared" si="167"/>
        <v xml:space="preserve"> </v>
      </c>
      <c r="AO189" s="175"/>
      <c r="AP189" s="397"/>
      <c r="AQ189" s="49">
        <f>AQ190+AQ191</f>
        <v>0</v>
      </c>
      <c r="AR189" s="49">
        <f t="shared" si="182"/>
        <v>0</v>
      </c>
      <c r="AS189" s="70" t="str">
        <f t="shared" si="170"/>
        <v xml:space="preserve"> </v>
      </c>
      <c r="AT189" s="792"/>
      <c r="AU189" s="49">
        <f t="shared" si="183"/>
        <v>0</v>
      </c>
      <c r="AV189" s="526" t="str">
        <f t="shared" si="171"/>
        <v xml:space="preserve"> </v>
      </c>
      <c r="AW189" s="576"/>
      <c r="AX189" s="397">
        <f>AX190+AX191</f>
        <v>0</v>
      </c>
      <c r="AY189" s="49">
        <f>AY190+AY191</f>
        <v>0</v>
      </c>
      <c r="AZ189" s="49">
        <f t="shared" si="159"/>
        <v>0</v>
      </c>
      <c r="BA189" s="49">
        <f>BA190+BA191</f>
        <v>0</v>
      </c>
      <c r="BB189" s="135">
        <f t="shared" si="191"/>
        <v>0</v>
      </c>
      <c r="BC189" s="49" t="str">
        <f t="shared" si="135"/>
        <v xml:space="preserve"> </v>
      </c>
      <c r="BD189" s="792"/>
      <c r="BE189" s="49">
        <f t="shared" si="186"/>
        <v>0</v>
      </c>
      <c r="BF189" s="148" t="str">
        <f t="shared" si="149"/>
        <v xml:space="preserve"> </v>
      </c>
      <c r="BG189" s="2"/>
      <c r="BH189" s="867">
        <f t="shared" si="153"/>
        <v>0</v>
      </c>
      <c r="BI189" s="867">
        <f t="shared" si="154"/>
        <v>0</v>
      </c>
      <c r="BJ189" s="854"/>
      <c r="BK189" s="857"/>
      <c r="BL189" s="857"/>
      <c r="BM189" s="854">
        <v>0</v>
      </c>
    </row>
    <row r="190" spans="1:65" s="8" customFormat="1" ht="25.5" customHeight="1" x14ac:dyDescent="0.3">
      <c r="A190" s="636" t="s">
        <v>181</v>
      </c>
      <c r="B190" s="666" t="s">
        <v>183</v>
      </c>
      <c r="C190" s="604"/>
      <c r="D190" s="399">
        <f t="shared" si="192"/>
        <v>0</v>
      </c>
      <c r="E190" s="56">
        <f t="shared" si="193"/>
        <v>0</v>
      </c>
      <c r="F190" s="56">
        <f t="shared" si="155"/>
        <v>0</v>
      </c>
      <c r="G190" s="56">
        <f t="shared" si="184"/>
        <v>0</v>
      </c>
      <c r="H190" s="56">
        <f t="shared" si="151"/>
        <v>0</v>
      </c>
      <c r="I190" s="56" t="str">
        <f t="shared" si="152"/>
        <v xml:space="preserve"> </v>
      </c>
      <c r="J190" s="877">
        <f t="shared" si="190"/>
        <v>0</v>
      </c>
      <c r="K190" s="47">
        <f t="shared" si="168"/>
        <v>0</v>
      </c>
      <c r="L190" s="178" t="str">
        <f t="shared" si="169"/>
        <v xml:space="preserve"> </v>
      </c>
      <c r="M190" s="372">
        <f t="shared" si="173"/>
        <v>0</v>
      </c>
      <c r="N190" s="399">
        <f t="shared" si="173"/>
        <v>0</v>
      </c>
      <c r="O190" s="56">
        <f t="shared" si="185"/>
        <v>0</v>
      </c>
      <c r="P190" s="56">
        <f t="shared" si="156"/>
        <v>0</v>
      </c>
      <c r="Q190" s="56">
        <f t="shared" si="157"/>
        <v>0</v>
      </c>
      <c r="R190" s="56">
        <f t="shared" si="161"/>
        <v>0</v>
      </c>
      <c r="S190" s="56" t="str">
        <f t="shared" si="162"/>
        <v xml:space="preserve"> </v>
      </c>
      <c r="T190" s="877">
        <f t="shared" si="174"/>
        <v>0</v>
      </c>
      <c r="U190" s="84">
        <f t="shared" si="175"/>
        <v>0</v>
      </c>
      <c r="V190" s="736" t="str">
        <f t="shared" si="176"/>
        <v xml:space="preserve"> </v>
      </c>
      <c r="W190" s="933"/>
      <c r="X190" s="399"/>
      <c r="Y190" s="391"/>
      <c r="Z190" s="399">
        <f t="shared" si="158"/>
        <v>0</v>
      </c>
      <c r="AA190" s="56"/>
      <c r="AB190" s="56">
        <f t="shared" si="165"/>
        <v>0</v>
      </c>
      <c r="AC190" s="56" t="str">
        <f t="shared" si="164"/>
        <v xml:space="preserve"> </v>
      </c>
      <c r="AD190" s="965"/>
      <c r="AE190" s="56">
        <f t="shared" si="177"/>
        <v>0</v>
      </c>
      <c r="AF190" s="206" t="str">
        <f t="shared" si="178"/>
        <v xml:space="preserve"> </v>
      </c>
      <c r="AG190" s="540"/>
      <c r="AH190" s="56"/>
      <c r="AI190" s="56"/>
      <c r="AJ190" s="56">
        <f t="shared" si="179"/>
        <v>0</v>
      </c>
      <c r="AK190" s="56" t="str">
        <f t="shared" si="180"/>
        <v xml:space="preserve"> </v>
      </c>
      <c r="AL190" s="844"/>
      <c r="AM190" s="56">
        <f t="shared" si="181"/>
        <v>0</v>
      </c>
      <c r="AN190" s="206" t="str">
        <f t="shared" si="167"/>
        <v xml:space="preserve"> </v>
      </c>
      <c r="AO190" s="179"/>
      <c r="AP190" s="399"/>
      <c r="AQ190" s="56"/>
      <c r="AR190" s="56">
        <f t="shared" si="182"/>
        <v>0</v>
      </c>
      <c r="AS190" s="47" t="str">
        <f t="shared" si="170"/>
        <v xml:space="preserve"> </v>
      </c>
      <c r="AT190" s="795"/>
      <c r="AU190" s="56">
        <f t="shared" si="183"/>
        <v>0</v>
      </c>
      <c r="AV190" s="509" t="str">
        <f t="shared" si="171"/>
        <v xml:space="preserve"> </v>
      </c>
      <c r="AW190" s="577"/>
      <c r="AX190" s="397"/>
      <c r="AY190" s="49"/>
      <c r="AZ190" s="49">
        <f t="shared" si="159"/>
        <v>0</v>
      </c>
      <c r="BA190" s="49"/>
      <c r="BB190" s="73">
        <f t="shared" si="191"/>
        <v>0</v>
      </c>
      <c r="BC190" s="36" t="str">
        <f t="shared" si="135"/>
        <v xml:space="preserve"> </v>
      </c>
      <c r="BD190" s="795"/>
      <c r="BE190" s="56">
        <f t="shared" si="186"/>
        <v>0</v>
      </c>
      <c r="BF190" s="148" t="str">
        <f t="shared" si="149"/>
        <v xml:space="preserve"> </v>
      </c>
      <c r="BG190" s="2"/>
      <c r="BH190" s="867">
        <f t="shared" si="153"/>
        <v>0</v>
      </c>
      <c r="BI190" s="867">
        <f t="shared" si="154"/>
        <v>0</v>
      </c>
      <c r="BJ190" s="854"/>
      <c r="BK190" s="857"/>
      <c r="BL190" s="854"/>
      <c r="BM190" s="854"/>
    </row>
    <row r="191" spans="1:65" ht="25.5" customHeight="1" x14ac:dyDescent="0.3">
      <c r="A191" s="636" t="s">
        <v>131</v>
      </c>
      <c r="B191" s="666" t="s">
        <v>185</v>
      </c>
      <c r="C191" s="604"/>
      <c r="D191" s="372">
        <f t="shared" si="192"/>
        <v>0</v>
      </c>
      <c r="E191" s="30">
        <f t="shared" si="193"/>
        <v>0</v>
      </c>
      <c r="F191" s="30">
        <f t="shared" si="155"/>
        <v>0</v>
      </c>
      <c r="G191" s="30">
        <f t="shared" si="184"/>
        <v>0</v>
      </c>
      <c r="H191" s="30">
        <f t="shared" si="151"/>
        <v>0</v>
      </c>
      <c r="I191" s="30" t="str">
        <f t="shared" si="152"/>
        <v xml:space="preserve"> </v>
      </c>
      <c r="J191" s="877">
        <f t="shared" si="190"/>
        <v>0</v>
      </c>
      <c r="K191" s="47">
        <f t="shared" si="168"/>
        <v>0</v>
      </c>
      <c r="L191" s="178" t="str">
        <f t="shared" si="169"/>
        <v xml:space="preserve"> </v>
      </c>
      <c r="M191" s="372">
        <f t="shared" si="173"/>
        <v>0</v>
      </c>
      <c r="N191" s="372">
        <f t="shared" si="173"/>
        <v>0</v>
      </c>
      <c r="O191" s="30">
        <f t="shared" si="185"/>
        <v>0</v>
      </c>
      <c r="P191" s="30">
        <f t="shared" si="156"/>
        <v>0</v>
      </c>
      <c r="Q191" s="30">
        <f t="shared" si="157"/>
        <v>0</v>
      </c>
      <c r="R191" s="30">
        <f t="shared" si="161"/>
        <v>0</v>
      </c>
      <c r="S191" s="30" t="str">
        <f t="shared" si="162"/>
        <v xml:space="preserve"> </v>
      </c>
      <c r="T191" s="877">
        <f t="shared" si="174"/>
        <v>0</v>
      </c>
      <c r="U191" s="84">
        <f t="shared" si="175"/>
        <v>0</v>
      </c>
      <c r="V191" s="736" t="str">
        <f t="shared" si="176"/>
        <v xml:space="preserve"> </v>
      </c>
      <c r="W191" s="907"/>
      <c r="X191" s="372"/>
      <c r="Y191" s="381"/>
      <c r="Z191" s="372">
        <f t="shared" si="158"/>
        <v>0</v>
      </c>
      <c r="AA191" s="30"/>
      <c r="AB191" s="30">
        <f t="shared" si="165"/>
        <v>0</v>
      </c>
      <c r="AC191" s="30" t="str">
        <f t="shared" si="164"/>
        <v xml:space="preserve"> </v>
      </c>
      <c r="AD191" s="956"/>
      <c r="AE191" s="30">
        <f t="shared" si="177"/>
        <v>0</v>
      </c>
      <c r="AF191" s="152" t="str">
        <f t="shared" si="178"/>
        <v xml:space="preserve"> </v>
      </c>
      <c r="AG191" s="413"/>
      <c r="AH191" s="30"/>
      <c r="AI191" s="30"/>
      <c r="AJ191" s="30">
        <f t="shared" si="179"/>
        <v>0</v>
      </c>
      <c r="AK191" s="30" t="str">
        <f t="shared" si="180"/>
        <v xml:space="preserve"> </v>
      </c>
      <c r="AL191" s="831"/>
      <c r="AM191" s="30">
        <f t="shared" si="181"/>
        <v>0</v>
      </c>
      <c r="AN191" s="206" t="str">
        <f t="shared" si="167"/>
        <v xml:space="preserve"> </v>
      </c>
      <c r="AO191" s="151"/>
      <c r="AP191" s="372"/>
      <c r="AQ191" s="30"/>
      <c r="AR191" s="30">
        <f>AQ191-AP191</f>
        <v>0</v>
      </c>
      <c r="AS191" s="47" t="str">
        <f t="shared" si="170"/>
        <v xml:space="preserve"> </v>
      </c>
      <c r="AT191" s="786"/>
      <c r="AU191" s="30">
        <f t="shared" si="183"/>
        <v>0</v>
      </c>
      <c r="AV191" s="509" t="str">
        <f t="shared" si="171"/>
        <v xml:space="preserve"> </v>
      </c>
      <c r="AW191" s="577"/>
      <c r="AX191" s="399"/>
      <c r="AY191" s="56"/>
      <c r="AZ191" s="56">
        <f t="shared" si="159"/>
        <v>0</v>
      </c>
      <c r="BA191" s="56"/>
      <c r="BB191" s="73">
        <f t="shared" si="191"/>
        <v>0</v>
      </c>
      <c r="BC191" s="36" t="str">
        <f t="shared" si="135"/>
        <v xml:space="preserve"> </v>
      </c>
      <c r="BD191" s="786"/>
      <c r="BE191" s="30">
        <f t="shared" si="186"/>
        <v>0</v>
      </c>
      <c r="BF191" s="148" t="str">
        <f t="shared" si="149"/>
        <v xml:space="preserve"> </v>
      </c>
      <c r="BH191" s="867">
        <f t="shared" si="153"/>
        <v>0</v>
      </c>
      <c r="BI191" s="867">
        <f t="shared" si="154"/>
        <v>0</v>
      </c>
      <c r="BJ191" s="857"/>
      <c r="BK191" s="854"/>
      <c r="BL191" s="854"/>
      <c r="BM191" s="854"/>
    </row>
    <row r="192" spans="1:65" s="8" customFormat="1" ht="31.5" customHeight="1" x14ac:dyDescent="0.3">
      <c r="A192" s="664" t="s">
        <v>187</v>
      </c>
      <c r="B192" s="665" t="s">
        <v>188</v>
      </c>
      <c r="C192" s="397">
        <f t="shared" si="192"/>
        <v>0</v>
      </c>
      <c r="D192" s="397">
        <f t="shared" si="192"/>
        <v>0</v>
      </c>
      <c r="E192" s="49">
        <f t="shared" si="193"/>
        <v>0</v>
      </c>
      <c r="F192" s="49">
        <f t="shared" si="155"/>
        <v>0</v>
      </c>
      <c r="G192" s="49">
        <f t="shared" si="184"/>
        <v>0</v>
      </c>
      <c r="H192" s="49">
        <f t="shared" si="151"/>
        <v>0</v>
      </c>
      <c r="I192" s="49" t="str">
        <f t="shared" si="152"/>
        <v xml:space="preserve"> </v>
      </c>
      <c r="J192" s="884">
        <f t="shared" si="190"/>
        <v>0</v>
      </c>
      <c r="K192" s="67">
        <f t="shared" si="168"/>
        <v>0</v>
      </c>
      <c r="L192" s="177" t="str">
        <f t="shared" si="169"/>
        <v xml:space="preserve"> </v>
      </c>
      <c r="M192" s="372">
        <f t="shared" si="173"/>
        <v>0</v>
      </c>
      <c r="N192" s="397">
        <f t="shared" si="173"/>
        <v>0</v>
      </c>
      <c r="O192" s="49">
        <f t="shared" si="185"/>
        <v>0</v>
      </c>
      <c r="P192" s="49">
        <f t="shared" si="156"/>
        <v>0</v>
      </c>
      <c r="Q192" s="49">
        <f t="shared" si="157"/>
        <v>0</v>
      </c>
      <c r="R192" s="49">
        <f t="shared" si="161"/>
        <v>0</v>
      </c>
      <c r="S192" s="49" t="str">
        <f t="shared" si="162"/>
        <v xml:space="preserve"> </v>
      </c>
      <c r="T192" s="884">
        <f t="shared" si="174"/>
        <v>0</v>
      </c>
      <c r="U192" s="91">
        <f t="shared" si="175"/>
        <v>0</v>
      </c>
      <c r="V192" s="735" t="str">
        <f t="shared" si="176"/>
        <v xml:space="preserve"> </v>
      </c>
      <c r="W192" s="916">
        <f>W193+W194+W195</f>
        <v>0</v>
      </c>
      <c r="X192" s="487">
        <f>X193+X194+X195</f>
        <v>0</v>
      </c>
      <c r="Y192" s="388">
        <f>Y193+Y194+Y195</f>
        <v>0</v>
      </c>
      <c r="Z192" s="397">
        <f t="shared" si="158"/>
        <v>0</v>
      </c>
      <c r="AA192" s="49">
        <f>AA193+AA194+AA195</f>
        <v>0</v>
      </c>
      <c r="AB192" s="49">
        <f t="shared" si="165"/>
        <v>0</v>
      </c>
      <c r="AC192" s="49" t="str">
        <f t="shared" si="164"/>
        <v xml:space="preserve"> </v>
      </c>
      <c r="AD192" s="962">
        <f>AD193+AD194+AD195</f>
        <v>0</v>
      </c>
      <c r="AE192" s="49">
        <f t="shared" si="177"/>
        <v>0</v>
      </c>
      <c r="AF192" s="160" t="str">
        <f t="shared" si="178"/>
        <v xml:space="preserve"> </v>
      </c>
      <c r="AG192" s="487"/>
      <c r="AH192" s="49"/>
      <c r="AI192" s="49">
        <f>AI193+AI194+AI195</f>
        <v>0</v>
      </c>
      <c r="AJ192" s="49">
        <f t="shared" si="179"/>
        <v>0</v>
      </c>
      <c r="AK192" s="49" t="str">
        <f t="shared" si="180"/>
        <v xml:space="preserve"> </v>
      </c>
      <c r="AL192" s="841"/>
      <c r="AM192" s="49">
        <f t="shared" si="181"/>
        <v>0</v>
      </c>
      <c r="AN192" s="206" t="str">
        <f t="shared" si="167"/>
        <v xml:space="preserve"> </v>
      </c>
      <c r="AO192" s="175"/>
      <c r="AP192" s="397"/>
      <c r="AQ192" s="49">
        <f>AQ193+AQ194+AQ195</f>
        <v>0</v>
      </c>
      <c r="AR192" s="49">
        <f t="shared" si="182"/>
        <v>0</v>
      </c>
      <c r="AS192" s="67" t="str">
        <f t="shared" si="170"/>
        <v xml:space="preserve"> </v>
      </c>
      <c r="AT192" s="792"/>
      <c r="AU192" s="49">
        <f t="shared" si="183"/>
        <v>0</v>
      </c>
      <c r="AV192" s="523" t="str">
        <f t="shared" si="171"/>
        <v xml:space="preserve"> </v>
      </c>
      <c r="AW192" s="175">
        <f>AW193+AW194+AW195</f>
        <v>0</v>
      </c>
      <c r="AX192" s="397">
        <f>AX193+AX194+AX195</f>
        <v>0</v>
      </c>
      <c r="AY192" s="49">
        <f>AY193+AY194+AY195</f>
        <v>0</v>
      </c>
      <c r="AZ192" s="49">
        <f t="shared" si="159"/>
        <v>0</v>
      </c>
      <c r="BA192" s="49">
        <f>BA193+BA194+BA195</f>
        <v>0</v>
      </c>
      <c r="BB192" s="135">
        <f t="shared" si="191"/>
        <v>0</v>
      </c>
      <c r="BC192" s="56" t="str">
        <f t="shared" ref="BC192:BC202" si="194">IF(AX192&lt;&gt;0,IF(AY192/AX192*100&lt;0,"&lt;0",IF(AY192/AX192*100&gt;200,"&gt;200",AY192/AX192*100))," ")</f>
        <v xml:space="preserve"> </v>
      </c>
      <c r="BD192" s="792"/>
      <c r="BE192" s="49">
        <f t="shared" si="186"/>
        <v>0</v>
      </c>
      <c r="BF192" s="148" t="str">
        <f t="shared" si="149"/>
        <v xml:space="preserve"> </v>
      </c>
      <c r="BG192" s="2"/>
      <c r="BH192" s="867">
        <f t="shared" si="153"/>
        <v>0</v>
      </c>
      <c r="BI192" s="867">
        <f t="shared" si="154"/>
        <v>0</v>
      </c>
      <c r="BJ192" s="857"/>
      <c r="BK192" s="854"/>
      <c r="BL192" s="854"/>
      <c r="BM192" s="854">
        <v>0</v>
      </c>
    </row>
    <row r="193" spans="1:65" s="8" customFormat="1" ht="23.25" customHeight="1" x14ac:dyDescent="0.3">
      <c r="A193" s="636" t="s">
        <v>186</v>
      </c>
      <c r="B193" s="666" t="s">
        <v>189</v>
      </c>
      <c r="C193" s="604"/>
      <c r="D193" s="372">
        <f t="shared" si="192"/>
        <v>0</v>
      </c>
      <c r="E193" s="30">
        <f t="shared" si="193"/>
        <v>0</v>
      </c>
      <c r="F193" s="30">
        <f t="shared" si="155"/>
        <v>0</v>
      </c>
      <c r="G193" s="30">
        <f t="shared" si="184"/>
        <v>0</v>
      </c>
      <c r="H193" s="30">
        <f t="shared" si="151"/>
        <v>0</v>
      </c>
      <c r="I193" s="30" t="str">
        <f t="shared" si="152"/>
        <v xml:space="preserve"> </v>
      </c>
      <c r="J193" s="877">
        <f t="shared" si="190"/>
        <v>0</v>
      </c>
      <c r="K193" s="47">
        <f t="shared" si="168"/>
        <v>0</v>
      </c>
      <c r="L193" s="178" t="str">
        <f t="shared" si="169"/>
        <v xml:space="preserve"> </v>
      </c>
      <c r="M193" s="372">
        <f t="shared" si="173"/>
        <v>0</v>
      </c>
      <c r="N193" s="372">
        <f t="shared" si="173"/>
        <v>0</v>
      </c>
      <c r="O193" s="30">
        <f t="shared" si="185"/>
        <v>0</v>
      </c>
      <c r="P193" s="30">
        <f t="shared" si="156"/>
        <v>0</v>
      </c>
      <c r="Q193" s="30">
        <f t="shared" si="157"/>
        <v>0</v>
      </c>
      <c r="R193" s="30">
        <f t="shared" si="161"/>
        <v>0</v>
      </c>
      <c r="S193" s="30" t="str">
        <f t="shared" si="162"/>
        <v xml:space="preserve"> </v>
      </c>
      <c r="T193" s="877">
        <f t="shared" si="174"/>
        <v>0</v>
      </c>
      <c r="U193" s="84">
        <f t="shared" si="175"/>
        <v>0</v>
      </c>
      <c r="V193" s="736" t="str">
        <f t="shared" si="176"/>
        <v xml:space="preserve"> </v>
      </c>
      <c r="W193" s="907"/>
      <c r="X193" s="372"/>
      <c r="Y193" s="381"/>
      <c r="Z193" s="372">
        <f t="shared" si="158"/>
        <v>0</v>
      </c>
      <c r="AA193" s="30"/>
      <c r="AB193" s="30">
        <f t="shared" si="165"/>
        <v>0</v>
      </c>
      <c r="AC193" s="30" t="str">
        <f t="shared" si="164"/>
        <v xml:space="preserve"> </v>
      </c>
      <c r="AD193" s="956"/>
      <c r="AE193" s="56">
        <f t="shared" si="177"/>
        <v>0</v>
      </c>
      <c r="AF193" s="206" t="str">
        <f t="shared" si="178"/>
        <v xml:space="preserve"> </v>
      </c>
      <c r="AG193" s="540"/>
      <c r="AH193" s="56"/>
      <c r="AI193" s="56"/>
      <c r="AJ193" s="56">
        <f t="shared" si="179"/>
        <v>0</v>
      </c>
      <c r="AK193" s="56" t="str">
        <f t="shared" si="180"/>
        <v xml:space="preserve"> </v>
      </c>
      <c r="AL193" s="844"/>
      <c r="AM193" s="56">
        <f t="shared" si="181"/>
        <v>0</v>
      </c>
      <c r="AN193" s="206" t="str">
        <f t="shared" si="167"/>
        <v xml:space="preserve"> </v>
      </c>
      <c r="AO193" s="179"/>
      <c r="AP193" s="399"/>
      <c r="AQ193" s="56"/>
      <c r="AR193" s="56">
        <f t="shared" si="182"/>
        <v>0</v>
      </c>
      <c r="AS193" s="47" t="str">
        <f t="shared" si="170"/>
        <v xml:space="preserve"> </v>
      </c>
      <c r="AT193" s="795"/>
      <c r="AU193" s="56">
        <f t="shared" si="183"/>
        <v>0</v>
      </c>
      <c r="AV193" s="509" t="str">
        <f t="shared" si="171"/>
        <v xml:space="preserve"> </v>
      </c>
      <c r="AW193" s="577"/>
      <c r="AX193" s="397"/>
      <c r="AY193" s="49"/>
      <c r="AZ193" s="49">
        <f t="shared" si="159"/>
        <v>0</v>
      </c>
      <c r="BA193" s="49"/>
      <c r="BB193" s="133">
        <f t="shared" si="191"/>
        <v>0</v>
      </c>
      <c r="BC193" s="36" t="str">
        <f t="shared" si="194"/>
        <v xml:space="preserve"> </v>
      </c>
      <c r="BD193" s="795"/>
      <c r="BE193" s="56">
        <f t="shared" si="186"/>
        <v>0</v>
      </c>
      <c r="BF193" s="148" t="str">
        <f t="shared" si="149"/>
        <v xml:space="preserve"> </v>
      </c>
      <c r="BG193" s="2"/>
      <c r="BH193" s="867">
        <f t="shared" si="153"/>
        <v>0</v>
      </c>
      <c r="BI193" s="867">
        <f t="shared" si="154"/>
        <v>0</v>
      </c>
      <c r="BJ193" s="854"/>
      <c r="BK193" s="857"/>
      <c r="BL193" s="857"/>
      <c r="BM193" s="857"/>
    </row>
    <row r="194" spans="1:65" s="8" customFormat="1" ht="21.75" customHeight="1" x14ac:dyDescent="0.3">
      <c r="A194" s="636" t="s">
        <v>190</v>
      </c>
      <c r="B194" s="666" t="s">
        <v>191</v>
      </c>
      <c r="C194" s="604"/>
      <c r="D194" s="372">
        <f t="shared" si="192"/>
        <v>0</v>
      </c>
      <c r="E194" s="30">
        <f t="shared" si="193"/>
        <v>0</v>
      </c>
      <c r="F194" s="30">
        <f t="shared" si="155"/>
        <v>0</v>
      </c>
      <c r="G194" s="30">
        <f t="shared" si="184"/>
        <v>0</v>
      </c>
      <c r="H194" s="30">
        <f t="shared" si="151"/>
        <v>0</v>
      </c>
      <c r="I194" s="30" t="str">
        <f t="shared" si="152"/>
        <v xml:space="preserve"> </v>
      </c>
      <c r="J194" s="877">
        <f t="shared" si="190"/>
        <v>0</v>
      </c>
      <c r="K194" s="47">
        <f t="shared" si="168"/>
        <v>0</v>
      </c>
      <c r="L194" s="178" t="str">
        <f t="shared" si="169"/>
        <v xml:space="preserve"> </v>
      </c>
      <c r="M194" s="372">
        <f t="shared" si="173"/>
        <v>0</v>
      </c>
      <c r="N194" s="372">
        <f t="shared" si="173"/>
        <v>0</v>
      </c>
      <c r="O194" s="30">
        <f t="shared" si="185"/>
        <v>0</v>
      </c>
      <c r="P194" s="30">
        <f t="shared" si="156"/>
        <v>0</v>
      </c>
      <c r="Q194" s="30">
        <f t="shared" si="157"/>
        <v>0</v>
      </c>
      <c r="R194" s="30">
        <f t="shared" si="161"/>
        <v>0</v>
      </c>
      <c r="S194" s="30" t="str">
        <f t="shared" si="162"/>
        <v xml:space="preserve"> </v>
      </c>
      <c r="T194" s="877">
        <f t="shared" si="174"/>
        <v>0</v>
      </c>
      <c r="U194" s="84">
        <f t="shared" si="175"/>
        <v>0</v>
      </c>
      <c r="V194" s="736" t="str">
        <f t="shared" si="176"/>
        <v xml:space="preserve"> </v>
      </c>
      <c r="W194" s="907"/>
      <c r="X194" s="372"/>
      <c r="Y194" s="381"/>
      <c r="Z194" s="372">
        <f t="shared" si="158"/>
        <v>0</v>
      </c>
      <c r="AA194" s="30"/>
      <c r="AB194" s="30">
        <f t="shared" si="165"/>
        <v>0</v>
      </c>
      <c r="AC194" s="30" t="str">
        <f t="shared" si="164"/>
        <v xml:space="preserve"> </v>
      </c>
      <c r="AD194" s="956"/>
      <c r="AE194" s="56">
        <f t="shared" si="177"/>
        <v>0</v>
      </c>
      <c r="AF194" s="206" t="str">
        <f t="shared" si="178"/>
        <v xml:space="preserve"> </v>
      </c>
      <c r="AG194" s="540"/>
      <c r="AH194" s="56"/>
      <c r="AI194" s="56"/>
      <c r="AJ194" s="56">
        <f t="shared" si="179"/>
        <v>0</v>
      </c>
      <c r="AK194" s="56" t="str">
        <f t="shared" si="180"/>
        <v xml:space="preserve"> </v>
      </c>
      <c r="AL194" s="844"/>
      <c r="AM194" s="56">
        <f t="shared" si="181"/>
        <v>0</v>
      </c>
      <c r="AN194" s="206" t="str">
        <f t="shared" si="167"/>
        <v xml:space="preserve"> </v>
      </c>
      <c r="AO194" s="179"/>
      <c r="AP194" s="399"/>
      <c r="AQ194" s="56"/>
      <c r="AR194" s="56">
        <f t="shared" si="182"/>
        <v>0</v>
      </c>
      <c r="AS194" s="47" t="str">
        <f t="shared" si="170"/>
        <v xml:space="preserve"> </v>
      </c>
      <c r="AT194" s="795"/>
      <c r="AU194" s="56">
        <f t="shared" si="183"/>
        <v>0</v>
      </c>
      <c r="AV194" s="509" t="str">
        <f t="shared" si="171"/>
        <v xml:space="preserve"> </v>
      </c>
      <c r="AW194" s="577"/>
      <c r="AX194" s="399"/>
      <c r="AY194" s="56"/>
      <c r="AZ194" s="56">
        <f t="shared" si="159"/>
        <v>0</v>
      </c>
      <c r="BA194" s="56"/>
      <c r="BB194" s="73">
        <f t="shared" si="191"/>
        <v>0</v>
      </c>
      <c r="BC194" s="36" t="str">
        <f t="shared" si="194"/>
        <v xml:space="preserve"> </v>
      </c>
      <c r="BD194" s="795"/>
      <c r="BE194" s="56">
        <f t="shared" si="186"/>
        <v>0</v>
      </c>
      <c r="BF194" s="148" t="str">
        <f t="shared" si="149"/>
        <v xml:space="preserve"> </v>
      </c>
      <c r="BG194" s="2"/>
      <c r="BH194" s="867">
        <f t="shared" si="153"/>
        <v>0</v>
      </c>
      <c r="BI194" s="867">
        <f t="shared" si="154"/>
        <v>0</v>
      </c>
      <c r="BJ194" s="854"/>
      <c r="BK194" s="857"/>
      <c r="BL194" s="857"/>
      <c r="BM194" s="857"/>
    </row>
    <row r="195" spans="1:65" ht="23.25" customHeight="1" x14ac:dyDescent="0.3">
      <c r="A195" s="636" t="s">
        <v>192</v>
      </c>
      <c r="B195" s="666" t="s">
        <v>193</v>
      </c>
      <c r="C195" s="604"/>
      <c r="D195" s="372">
        <f t="shared" si="192"/>
        <v>0</v>
      </c>
      <c r="E195" s="30">
        <f t="shared" si="193"/>
        <v>0</v>
      </c>
      <c r="F195" s="30">
        <f t="shared" si="155"/>
        <v>0</v>
      </c>
      <c r="G195" s="30">
        <f t="shared" si="184"/>
        <v>0</v>
      </c>
      <c r="H195" s="30">
        <f t="shared" si="151"/>
        <v>0</v>
      </c>
      <c r="I195" s="30" t="str">
        <f t="shared" si="152"/>
        <v xml:space="preserve"> </v>
      </c>
      <c r="J195" s="877">
        <f t="shared" si="190"/>
        <v>0</v>
      </c>
      <c r="K195" s="47">
        <f t="shared" si="168"/>
        <v>0</v>
      </c>
      <c r="L195" s="178" t="str">
        <f t="shared" si="169"/>
        <v xml:space="preserve"> </v>
      </c>
      <c r="M195" s="372">
        <f t="shared" si="173"/>
        <v>0</v>
      </c>
      <c r="N195" s="372">
        <f t="shared" si="173"/>
        <v>0</v>
      </c>
      <c r="O195" s="30">
        <f t="shared" si="185"/>
        <v>0</v>
      </c>
      <c r="P195" s="30">
        <f t="shared" si="156"/>
        <v>0</v>
      </c>
      <c r="Q195" s="30">
        <f t="shared" si="157"/>
        <v>0</v>
      </c>
      <c r="R195" s="30">
        <f t="shared" si="161"/>
        <v>0</v>
      </c>
      <c r="S195" s="30" t="str">
        <f t="shared" si="162"/>
        <v xml:space="preserve"> </v>
      </c>
      <c r="T195" s="877">
        <f t="shared" si="174"/>
        <v>0</v>
      </c>
      <c r="U195" s="84">
        <f t="shared" si="175"/>
        <v>0</v>
      </c>
      <c r="V195" s="736" t="str">
        <f t="shared" si="176"/>
        <v xml:space="preserve"> </v>
      </c>
      <c r="W195" s="907"/>
      <c r="X195" s="372"/>
      <c r="Y195" s="381"/>
      <c r="Z195" s="372">
        <f t="shared" si="158"/>
        <v>0</v>
      </c>
      <c r="AA195" s="30"/>
      <c r="AB195" s="30">
        <f t="shared" si="165"/>
        <v>0</v>
      </c>
      <c r="AC195" s="30" t="str">
        <f t="shared" si="164"/>
        <v xml:space="preserve"> </v>
      </c>
      <c r="AD195" s="956"/>
      <c r="AE195" s="30">
        <f t="shared" si="177"/>
        <v>0</v>
      </c>
      <c r="AF195" s="152" t="str">
        <f t="shared" si="178"/>
        <v xml:space="preserve"> </v>
      </c>
      <c r="AG195" s="413"/>
      <c r="AH195" s="30"/>
      <c r="AI195" s="30"/>
      <c r="AJ195" s="30">
        <f t="shared" si="179"/>
        <v>0</v>
      </c>
      <c r="AK195" s="30" t="str">
        <f t="shared" si="180"/>
        <v xml:space="preserve"> </v>
      </c>
      <c r="AL195" s="831"/>
      <c r="AM195" s="30">
        <f t="shared" si="181"/>
        <v>0</v>
      </c>
      <c r="AN195" s="206" t="str">
        <f t="shared" si="167"/>
        <v xml:space="preserve"> </v>
      </c>
      <c r="AO195" s="151"/>
      <c r="AP195" s="372"/>
      <c r="AQ195" s="30"/>
      <c r="AR195" s="30">
        <f t="shared" si="182"/>
        <v>0</v>
      </c>
      <c r="AS195" s="47" t="str">
        <f t="shared" si="170"/>
        <v xml:space="preserve"> </v>
      </c>
      <c r="AT195" s="786"/>
      <c r="AU195" s="30">
        <f t="shared" si="183"/>
        <v>0</v>
      </c>
      <c r="AV195" s="509" t="str">
        <f t="shared" si="171"/>
        <v xml:space="preserve"> </v>
      </c>
      <c r="AW195" s="577"/>
      <c r="AX195" s="540"/>
      <c r="AY195" s="56"/>
      <c r="AZ195" s="56">
        <f t="shared" si="159"/>
        <v>0</v>
      </c>
      <c r="BA195" s="56"/>
      <c r="BB195" s="73">
        <f t="shared" si="191"/>
        <v>0</v>
      </c>
      <c r="BC195" s="36" t="str">
        <f t="shared" si="194"/>
        <v xml:space="preserve"> </v>
      </c>
      <c r="BD195" s="786"/>
      <c r="BE195" s="30">
        <f t="shared" si="186"/>
        <v>0</v>
      </c>
      <c r="BF195" s="148" t="str">
        <f t="shared" si="149"/>
        <v xml:space="preserve"> </v>
      </c>
      <c r="BH195" s="867">
        <f t="shared" si="153"/>
        <v>0</v>
      </c>
      <c r="BI195" s="867">
        <f t="shared" si="154"/>
        <v>0</v>
      </c>
      <c r="BJ195" s="857"/>
      <c r="BK195" s="854"/>
      <c r="BL195" s="857"/>
      <c r="BM195" s="854"/>
    </row>
    <row r="196" spans="1:65" s="8" customFormat="1" ht="21.75" customHeight="1" x14ac:dyDescent="0.3">
      <c r="A196" s="664" t="s">
        <v>195</v>
      </c>
      <c r="B196" s="665" t="s">
        <v>194</v>
      </c>
      <c r="C196" s="397">
        <f t="shared" si="192"/>
        <v>6468.0000000000009</v>
      </c>
      <c r="D196" s="397">
        <f t="shared" si="192"/>
        <v>14480.000000000002</v>
      </c>
      <c r="E196" s="49">
        <f t="shared" si="193"/>
        <v>7344.2999999999993</v>
      </c>
      <c r="F196" s="49">
        <f t="shared" si="155"/>
        <v>3806.6999999999989</v>
      </c>
      <c r="G196" s="49">
        <f t="shared" si="184"/>
        <v>3537.6</v>
      </c>
      <c r="H196" s="49">
        <f t="shared" si="151"/>
        <v>-7135.7000000000025</v>
      </c>
      <c r="I196" s="49">
        <f t="shared" si="152"/>
        <v>50.720303867403302</v>
      </c>
      <c r="J196" s="884">
        <f t="shared" si="190"/>
        <v>426.7</v>
      </c>
      <c r="K196" s="67">
        <f t="shared" si="168"/>
        <v>6917.5999999999995</v>
      </c>
      <c r="L196" s="177" t="str">
        <f t="shared" si="169"/>
        <v>&gt;200</v>
      </c>
      <c r="M196" s="397">
        <f t="shared" si="173"/>
        <v>6380.3000000000011</v>
      </c>
      <c r="N196" s="397">
        <f t="shared" si="173"/>
        <v>14509.300000000001</v>
      </c>
      <c r="O196" s="49">
        <f t="shared" si="185"/>
        <v>7372.1999999999989</v>
      </c>
      <c r="P196" s="49">
        <f t="shared" si="156"/>
        <v>3835.2999999999988</v>
      </c>
      <c r="Q196" s="49">
        <f t="shared" si="157"/>
        <v>3536.9</v>
      </c>
      <c r="R196" s="49">
        <f t="shared" si="161"/>
        <v>-7137.1000000000022</v>
      </c>
      <c r="S196" s="49">
        <f t="shared" si="162"/>
        <v>50.810170028878019</v>
      </c>
      <c r="T196" s="884">
        <f t="shared" si="174"/>
        <v>479.5</v>
      </c>
      <c r="U196" s="91">
        <f t="shared" si="175"/>
        <v>6892.6999999999989</v>
      </c>
      <c r="V196" s="735" t="str">
        <f t="shared" si="176"/>
        <v>&gt;200</v>
      </c>
      <c r="W196" s="916">
        <f>W198+W197</f>
        <v>6380.3000000000011</v>
      </c>
      <c r="X196" s="397">
        <f>X198+X197</f>
        <v>14509.300000000001</v>
      </c>
      <c r="Y196" s="388">
        <f>Y198+Y197</f>
        <v>7372.1999999999989</v>
      </c>
      <c r="Z196" s="397">
        <f t="shared" si="158"/>
        <v>3835.2999999999988</v>
      </c>
      <c r="AA196" s="49">
        <f>AA198+AA197</f>
        <v>3536.9</v>
      </c>
      <c r="AB196" s="49">
        <f t="shared" si="165"/>
        <v>-7137.1000000000022</v>
      </c>
      <c r="AC196" s="49">
        <f t="shared" si="164"/>
        <v>50.810170028878019</v>
      </c>
      <c r="AD196" s="962">
        <f>AD198+AD197</f>
        <v>479.5</v>
      </c>
      <c r="AE196" s="49">
        <f t="shared" si="177"/>
        <v>6892.6999999999989</v>
      </c>
      <c r="AF196" s="160" t="str">
        <f t="shared" si="178"/>
        <v>&gt;200</v>
      </c>
      <c r="AG196" s="487"/>
      <c r="AH196" s="49"/>
      <c r="AI196" s="49">
        <f>AI197+AI198</f>
        <v>0</v>
      </c>
      <c r="AJ196" s="49">
        <f t="shared" si="179"/>
        <v>0</v>
      </c>
      <c r="AK196" s="49" t="str">
        <f t="shared" si="180"/>
        <v xml:space="preserve"> </v>
      </c>
      <c r="AL196" s="841"/>
      <c r="AM196" s="49">
        <f t="shared" si="181"/>
        <v>0</v>
      </c>
      <c r="AN196" s="206" t="str">
        <f t="shared" si="167"/>
        <v xml:space="preserve"> </v>
      </c>
      <c r="AO196" s="175"/>
      <c r="AP196" s="397"/>
      <c r="AQ196" s="49">
        <f>AQ197+AQ198</f>
        <v>0</v>
      </c>
      <c r="AR196" s="49">
        <f t="shared" si="182"/>
        <v>0</v>
      </c>
      <c r="AS196" s="67" t="str">
        <f t="shared" si="170"/>
        <v xml:space="preserve"> </v>
      </c>
      <c r="AT196" s="792"/>
      <c r="AU196" s="49">
        <f t="shared" si="183"/>
        <v>0</v>
      </c>
      <c r="AV196" s="523" t="str">
        <f t="shared" si="171"/>
        <v xml:space="preserve"> </v>
      </c>
      <c r="AW196" s="599">
        <f>AW197+AW198</f>
        <v>87.699999999999989</v>
      </c>
      <c r="AX196" s="49">
        <f>AX197+AX198</f>
        <v>-29.3</v>
      </c>
      <c r="AY196" s="49">
        <f>AY197+AY198</f>
        <v>-27.900000000000002</v>
      </c>
      <c r="AZ196" s="49">
        <f t="shared" si="159"/>
        <v>-28.6</v>
      </c>
      <c r="BA196" s="49">
        <f>BA197+BA198</f>
        <v>0.7</v>
      </c>
      <c r="BB196" s="135">
        <f t="shared" si="191"/>
        <v>1.3999999999999986</v>
      </c>
      <c r="BC196" s="49">
        <f>IF(AX196&lt;&gt;0,IF(AX196&lt;0,-AY196/AX196*100+100,IF(AY196&lt;0,-AY196/AX196*100,IF(AY196/AX196*100&gt;200,"&gt;200",AY196/AX196*100)))," ")</f>
        <v>4.778156996587029</v>
      </c>
      <c r="BD196" s="792">
        <f>BD197+BD198</f>
        <v>-52.8</v>
      </c>
      <c r="BE196" s="49">
        <f t="shared" si="186"/>
        <v>24.899999999999995</v>
      </c>
      <c r="BF196" s="148">
        <f t="shared" si="149"/>
        <v>52.840909090909093</v>
      </c>
      <c r="BG196" s="2"/>
      <c r="BH196" s="867">
        <f t="shared" si="153"/>
        <v>-43.3</v>
      </c>
      <c r="BI196" s="867">
        <f t="shared" si="154"/>
        <v>-43.3</v>
      </c>
      <c r="BJ196" s="857">
        <v>-43.3</v>
      </c>
      <c r="BK196" s="857"/>
      <c r="BL196" s="857"/>
      <c r="BM196" s="854">
        <v>0</v>
      </c>
    </row>
    <row r="197" spans="1:65" s="8" customFormat="1" ht="21.75" customHeight="1" x14ac:dyDescent="0.3">
      <c r="A197" s="680" t="s">
        <v>271</v>
      </c>
      <c r="B197" s="666" t="s">
        <v>196</v>
      </c>
      <c r="C197" s="372">
        <f t="shared" si="192"/>
        <v>9516.9000000000015</v>
      </c>
      <c r="D197" s="372">
        <f t="shared" si="192"/>
        <v>17239</v>
      </c>
      <c r="E197" s="30">
        <f t="shared" si="193"/>
        <v>9748</v>
      </c>
      <c r="F197" s="30">
        <f t="shared" si="155"/>
        <v>6210.4</v>
      </c>
      <c r="G197" s="30">
        <f t="shared" si="184"/>
        <v>3537.6</v>
      </c>
      <c r="H197" s="30">
        <f t="shared" si="151"/>
        <v>-7491</v>
      </c>
      <c r="I197" s="30">
        <f t="shared" si="152"/>
        <v>56.546203376065897</v>
      </c>
      <c r="J197" s="884">
        <f t="shared" si="190"/>
        <v>2627.4</v>
      </c>
      <c r="K197" s="67">
        <f>U197+BE197</f>
        <v>7120.5999999999995</v>
      </c>
      <c r="L197" s="177" t="str">
        <f t="shared" si="169"/>
        <v>&gt;200</v>
      </c>
      <c r="M197" s="372">
        <f t="shared" si="173"/>
        <v>9296.7000000000007</v>
      </c>
      <c r="N197" s="372">
        <f t="shared" si="173"/>
        <v>17230.7</v>
      </c>
      <c r="O197" s="30">
        <f t="shared" si="185"/>
        <v>9747.2999999999993</v>
      </c>
      <c r="P197" s="30">
        <f t="shared" si="156"/>
        <v>6210.4</v>
      </c>
      <c r="Q197" s="30">
        <f t="shared" si="157"/>
        <v>3536.9</v>
      </c>
      <c r="R197" s="30">
        <f t="shared" si="161"/>
        <v>-7483.4000000000015</v>
      </c>
      <c r="S197" s="30">
        <f t="shared" si="162"/>
        <v>56.569379073398053</v>
      </c>
      <c r="T197" s="876">
        <f t="shared" si="174"/>
        <v>2624.3</v>
      </c>
      <c r="U197" s="91">
        <f t="shared" si="175"/>
        <v>7122.9999999999991</v>
      </c>
      <c r="V197" s="735"/>
      <c r="W197" s="907">
        <v>9296.7000000000007</v>
      </c>
      <c r="X197" s="372">
        <v>17230.7</v>
      </c>
      <c r="Y197" s="381">
        <v>9747.2999999999993</v>
      </c>
      <c r="Z197" s="372">
        <f t="shared" si="158"/>
        <v>6210.4</v>
      </c>
      <c r="AA197" s="30">
        <v>3536.9</v>
      </c>
      <c r="AB197" s="30">
        <f t="shared" si="165"/>
        <v>-7483.4000000000015</v>
      </c>
      <c r="AC197" s="30">
        <f t="shared" si="164"/>
        <v>56.569379073398053</v>
      </c>
      <c r="AD197" s="956">
        <v>2624.3</v>
      </c>
      <c r="AE197" s="49">
        <f t="shared" si="177"/>
        <v>7122.9999999999991</v>
      </c>
      <c r="AF197" s="160" t="str">
        <f t="shared" si="178"/>
        <v>&gt;200</v>
      </c>
      <c r="AG197" s="487"/>
      <c r="AH197" s="49"/>
      <c r="AI197" s="49"/>
      <c r="AJ197" s="49"/>
      <c r="AK197" s="49"/>
      <c r="AL197" s="841"/>
      <c r="AM197" s="49"/>
      <c r="AN197" s="206" t="str">
        <f t="shared" si="167"/>
        <v xml:space="preserve"> </v>
      </c>
      <c r="AO197" s="175"/>
      <c r="AP197" s="397"/>
      <c r="AQ197" s="49"/>
      <c r="AR197" s="49"/>
      <c r="AS197" s="67"/>
      <c r="AT197" s="792"/>
      <c r="AU197" s="49"/>
      <c r="AV197" s="523"/>
      <c r="AW197" s="575">
        <v>220.2</v>
      </c>
      <c r="AX197" s="413">
        <v>8.3000000000000007</v>
      </c>
      <c r="AY197" s="30">
        <v>0.7</v>
      </c>
      <c r="AZ197" s="30">
        <f>AY197-BA197</f>
        <v>0</v>
      </c>
      <c r="BA197" s="30">
        <v>0.7</v>
      </c>
      <c r="BB197" s="73">
        <f t="shared" si="191"/>
        <v>-7.6000000000000005</v>
      </c>
      <c r="BC197" s="30">
        <f t="shared" si="194"/>
        <v>8.4337349397590362</v>
      </c>
      <c r="BD197" s="786">
        <v>3.1</v>
      </c>
      <c r="BE197" s="30">
        <f t="shared" si="186"/>
        <v>-2.4000000000000004</v>
      </c>
      <c r="BF197" s="148">
        <f t="shared" si="149"/>
        <v>22.58064516129032</v>
      </c>
      <c r="BG197" s="2"/>
      <c r="BH197" s="867">
        <f t="shared" si="153"/>
        <v>36</v>
      </c>
      <c r="BI197" s="867">
        <f t="shared" si="154"/>
        <v>36</v>
      </c>
      <c r="BJ197" s="854">
        <v>36</v>
      </c>
      <c r="BK197" s="857"/>
      <c r="BL197" s="854"/>
      <c r="BM197" s="857"/>
    </row>
    <row r="198" spans="1:65" ht="21" customHeight="1" x14ac:dyDescent="0.3">
      <c r="A198" s="636" t="s">
        <v>272</v>
      </c>
      <c r="B198" s="666" t="s">
        <v>196</v>
      </c>
      <c r="C198" s="372">
        <f t="shared" si="192"/>
        <v>-3048.9</v>
      </c>
      <c r="D198" s="372">
        <f t="shared" si="192"/>
        <v>-2759</v>
      </c>
      <c r="E198" s="30">
        <f t="shared" si="193"/>
        <v>-2403.6999999999998</v>
      </c>
      <c r="F198" s="30">
        <f t="shared" si="155"/>
        <v>-2403.6999999999998</v>
      </c>
      <c r="G198" s="30">
        <f t="shared" si="184"/>
        <v>0</v>
      </c>
      <c r="H198" s="30">
        <f t="shared" si="151"/>
        <v>355.30000000000018</v>
      </c>
      <c r="I198" s="30">
        <f t="shared" si="152"/>
        <v>87.122145704965561</v>
      </c>
      <c r="J198" s="877">
        <f t="shared" si="190"/>
        <v>-2200.7000000000003</v>
      </c>
      <c r="K198" s="47">
        <f t="shared" si="168"/>
        <v>-202.99999999999955</v>
      </c>
      <c r="L198" s="178">
        <f t="shared" si="169"/>
        <v>109.22433771072839</v>
      </c>
      <c r="M198" s="372">
        <f t="shared" si="173"/>
        <v>-2916.4</v>
      </c>
      <c r="N198" s="372">
        <f t="shared" si="173"/>
        <v>-2721.4</v>
      </c>
      <c r="O198" s="30">
        <f t="shared" si="185"/>
        <v>-2375.1</v>
      </c>
      <c r="P198" s="30">
        <f t="shared" si="156"/>
        <v>-2375.1</v>
      </c>
      <c r="Q198" s="30">
        <f t="shared" si="157"/>
        <v>0</v>
      </c>
      <c r="R198" s="30">
        <f t="shared" si="161"/>
        <v>346.30000000000018</v>
      </c>
      <c r="S198" s="30">
        <f t="shared" si="162"/>
        <v>87.274932020283671</v>
      </c>
      <c r="T198" s="876">
        <f t="shared" si="174"/>
        <v>-2144.8000000000002</v>
      </c>
      <c r="U198" s="84">
        <f t="shared" si="175"/>
        <v>-230.29999999999973</v>
      </c>
      <c r="V198" s="736">
        <f t="shared" si="176"/>
        <v>110.73759791122714</v>
      </c>
      <c r="W198" s="907">
        <v>-2916.4</v>
      </c>
      <c r="X198" s="372">
        <v>-2721.4</v>
      </c>
      <c r="Y198" s="381">
        <v>-2375.1</v>
      </c>
      <c r="Z198" s="372">
        <f t="shared" si="158"/>
        <v>-2375.1</v>
      </c>
      <c r="AA198" s="30"/>
      <c r="AB198" s="30">
        <f t="shared" si="165"/>
        <v>346.30000000000018</v>
      </c>
      <c r="AC198" s="30">
        <f t="shared" si="164"/>
        <v>87.274932020283671</v>
      </c>
      <c r="AD198" s="956">
        <v>-2144.8000000000002</v>
      </c>
      <c r="AE198" s="30">
        <f t="shared" si="177"/>
        <v>-230.29999999999973</v>
      </c>
      <c r="AF198" s="152">
        <f t="shared" si="178"/>
        <v>110.73759791122714</v>
      </c>
      <c r="AG198" s="413"/>
      <c r="AH198" s="30"/>
      <c r="AI198" s="30"/>
      <c r="AJ198" s="30">
        <f t="shared" si="179"/>
        <v>0</v>
      </c>
      <c r="AK198" s="30" t="str">
        <f t="shared" si="180"/>
        <v xml:space="preserve"> </v>
      </c>
      <c r="AL198" s="831"/>
      <c r="AM198" s="30">
        <f t="shared" si="181"/>
        <v>0</v>
      </c>
      <c r="AN198" s="206" t="str">
        <f t="shared" si="167"/>
        <v xml:space="preserve"> </v>
      </c>
      <c r="AO198" s="151"/>
      <c r="AP198" s="372"/>
      <c r="AQ198" s="30"/>
      <c r="AR198" s="30">
        <f t="shared" si="182"/>
        <v>0</v>
      </c>
      <c r="AS198" s="47" t="str">
        <f t="shared" si="170"/>
        <v xml:space="preserve"> </v>
      </c>
      <c r="AT198" s="786"/>
      <c r="AU198" s="30">
        <f t="shared" si="183"/>
        <v>0</v>
      </c>
      <c r="AV198" s="509" t="str">
        <f t="shared" si="171"/>
        <v xml:space="preserve"> </v>
      </c>
      <c r="AW198" s="577">
        <v>-132.5</v>
      </c>
      <c r="AX198" s="372">
        <v>-37.6</v>
      </c>
      <c r="AY198" s="30">
        <v>-28.6</v>
      </c>
      <c r="AZ198" s="30">
        <f t="shared" si="159"/>
        <v>-28.6</v>
      </c>
      <c r="BA198" s="30"/>
      <c r="BB198" s="73">
        <f t="shared" si="191"/>
        <v>9</v>
      </c>
      <c r="BC198" s="30">
        <f t="shared" si="194"/>
        <v>76.063829787234042</v>
      </c>
      <c r="BD198" s="786">
        <v>-55.9</v>
      </c>
      <c r="BE198" s="30">
        <f t="shared" si="186"/>
        <v>27.299999999999997</v>
      </c>
      <c r="BF198" s="148">
        <f>IF(BD198&lt;&gt;0,IF(AY198/BD198*100&lt;0,"&lt;0",IF(AY198/BD198*100&gt;200,"&gt;200",AY198/BD198*100))," ")</f>
        <v>51.162790697674424</v>
      </c>
      <c r="BH198" s="867">
        <f t="shared" si="153"/>
        <v>-79.3</v>
      </c>
      <c r="BI198" s="867">
        <f t="shared" si="154"/>
        <v>-79.3</v>
      </c>
      <c r="BJ198" s="857">
        <v>-79.3</v>
      </c>
      <c r="BK198" s="854"/>
      <c r="BL198" s="857"/>
      <c r="BM198" s="857"/>
    </row>
    <row r="199" spans="1:65" ht="21.75" customHeight="1" x14ac:dyDescent="0.3">
      <c r="A199" s="681" t="s">
        <v>200</v>
      </c>
      <c r="B199" s="682" t="s">
        <v>197</v>
      </c>
      <c r="C199" s="488">
        <f t="shared" si="192"/>
        <v>949.19999999999402</v>
      </c>
      <c r="D199" s="488">
        <f t="shared" si="192"/>
        <v>-1643.2999999999913</v>
      </c>
      <c r="E199" s="334">
        <f t="shared" si="193"/>
        <v>-2135.6999999999921</v>
      </c>
      <c r="F199" s="334">
        <f t="shared" si="155"/>
        <v>-1378.3999999999933</v>
      </c>
      <c r="G199" s="334">
        <f t="shared" si="184"/>
        <v>-757.3</v>
      </c>
      <c r="H199" s="334">
        <f t="shared" si="151"/>
        <v>-492.40000000000077</v>
      </c>
      <c r="I199" s="334">
        <f t="shared" si="152"/>
        <v>129.96409663482038</v>
      </c>
      <c r="J199" s="825">
        <f>J130-J131-J167</f>
        <v>1937.0999999999954</v>
      </c>
      <c r="K199" s="334">
        <f t="shared" si="168"/>
        <v>-4072.7999999999874</v>
      </c>
      <c r="L199" s="335" t="str">
        <f t="shared" si="169"/>
        <v>&lt;0</v>
      </c>
      <c r="M199" s="488">
        <f t="shared" si="173"/>
        <v>886.099999999994</v>
      </c>
      <c r="N199" s="488">
        <f t="shared" si="173"/>
        <v>-2458.0999999999949</v>
      </c>
      <c r="O199" s="334">
        <f t="shared" si="185"/>
        <v>-1571.6999999999905</v>
      </c>
      <c r="P199" s="334">
        <f t="shared" si="156"/>
        <v>-802.59999999999195</v>
      </c>
      <c r="Q199" s="334">
        <f t="shared" si="157"/>
        <v>-769.09999999999991</v>
      </c>
      <c r="R199" s="334">
        <f t="shared" si="161"/>
        <v>886.40000000000441</v>
      </c>
      <c r="S199" s="334">
        <f t="shared" si="162"/>
        <v>63.939628168097052</v>
      </c>
      <c r="T199" s="825">
        <f>T130-T131-T167</f>
        <v>1645.8999999999937</v>
      </c>
      <c r="U199" s="336">
        <f t="shared" si="175"/>
        <v>-3217.599999999984</v>
      </c>
      <c r="V199" s="742" t="str">
        <f t="shared" si="176"/>
        <v>&lt;0</v>
      </c>
      <c r="W199" s="934">
        <f>W130-W131-W167</f>
        <v>886.099999999994</v>
      </c>
      <c r="X199" s="934">
        <f>X130-X131-X167</f>
        <v>-3037.6999999999971</v>
      </c>
      <c r="Y199" s="934">
        <f>Y130-Y131-Y167</f>
        <v>-1556.6999999999898</v>
      </c>
      <c r="Z199" s="334">
        <f>Z130-Z131-Z167</f>
        <v>-787.59999999999127</v>
      </c>
      <c r="AA199" s="334">
        <f>AA130-AA131-AA167</f>
        <v>-769.09999999999991</v>
      </c>
      <c r="AB199" s="334">
        <f t="shared" si="165"/>
        <v>1481.0000000000073</v>
      </c>
      <c r="AC199" s="334">
        <f t="shared" si="164"/>
        <v>51.246008493267645</v>
      </c>
      <c r="AD199" s="974">
        <f>AD130-AD131-AD167</f>
        <v>1591.7999999999925</v>
      </c>
      <c r="AE199" s="334">
        <f t="shared" si="177"/>
        <v>-3148.4999999999823</v>
      </c>
      <c r="AF199" s="335">
        <f>IF(AD199&lt;&gt;0,IF(ABS(Y199)/ABS(AD199)*100&gt;200,"&gt;200",ABS(Y199)/ABS(AD199)*100)," ")</f>
        <v>97.794949114210155</v>
      </c>
      <c r="AG199" s="494">
        <f>AG130-AG131-AG167</f>
        <v>0</v>
      </c>
      <c r="AH199" s="334">
        <f>AH130-AH131-AH167</f>
        <v>163</v>
      </c>
      <c r="AI199" s="334">
        <f>AI130-AI131-AI167</f>
        <v>121.99999999999928</v>
      </c>
      <c r="AJ199" s="334">
        <f t="shared" si="179"/>
        <v>-41.000000000000725</v>
      </c>
      <c r="AK199" s="334">
        <f t="shared" si="180"/>
        <v>74.846625766870716</v>
      </c>
      <c r="AL199" s="848">
        <f>AL130-AL131-AL167</f>
        <v>200.8</v>
      </c>
      <c r="AM199" s="334">
        <f t="shared" si="181"/>
        <v>-78.800000000000736</v>
      </c>
      <c r="AN199" s="206">
        <f t="shared" si="167"/>
        <v>60.756972111553424</v>
      </c>
      <c r="AO199" s="488">
        <f>AO130-AO131-AO167</f>
        <v>0</v>
      </c>
      <c r="AP199" s="488">
        <f>AP130-AP131-AP167</f>
        <v>416.60000000000218</v>
      </c>
      <c r="AQ199" s="334">
        <f>AQ130-AQ131-AQ167</f>
        <v>-137</v>
      </c>
      <c r="AR199" s="334">
        <f t="shared" si="182"/>
        <v>-553.60000000000218</v>
      </c>
      <c r="AS199" s="334" t="str">
        <f t="shared" si="170"/>
        <v>&lt;0</v>
      </c>
      <c r="AT199" s="825">
        <f>AT130-AT131-AT167</f>
        <v>-146.69999999999891</v>
      </c>
      <c r="AU199" s="334">
        <f t="shared" si="183"/>
        <v>9.6999999999989086</v>
      </c>
      <c r="AV199" s="529">
        <f t="shared" si="171"/>
        <v>93.38786639400206</v>
      </c>
      <c r="AW199" s="333">
        <f>AW130-AW131-AW167</f>
        <v>63.099999999999994</v>
      </c>
      <c r="AX199" s="488">
        <f>AX130-AX131-AX167</f>
        <v>814.80000000000359</v>
      </c>
      <c r="AY199" s="334">
        <f>AY130-AY131-AY167</f>
        <v>-564.00000000000148</v>
      </c>
      <c r="AZ199" s="334">
        <f t="shared" si="159"/>
        <v>-575.80000000000143</v>
      </c>
      <c r="BA199" s="334">
        <f>BA130-BA131-BA167</f>
        <v>11.800000000000008</v>
      </c>
      <c r="BB199" s="334">
        <f t="shared" si="191"/>
        <v>-1378.8000000000052</v>
      </c>
      <c r="BC199" s="334">
        <f>IF(AX199&lt;&gt;0,IF(AX199&lt;0,-AY199/AX199*100+100,IF(AY199&lt;0,-AY199/AX199*100,IF(AY199/AX199*100&gt;200,"&gt;200",AY199/AX199*100)))," ")</f>
        <v>69.219440353460854</v>
      </c>
      <c r="BD199" s="799">
        <f>BD130-BD131-BD167</f>
        <v>291.20000000000221</v>
      </c>
      <c r="BE199" s="74">
        <f t="shared" si="186"/>
        <v>-855.20000000000368</v>
      </c>
      <c r="BF199" s="148">
        <f>IF(BD199&lt;&gt;0,IF(ABS(AY199)/ABS(BD199)*100&gt;200,"&gt;200",ABS(AY199)/ABS(BD199)*100)," ")</f>
        <v>193.68131868131772</v>
      </c>
      <c r="BH199" s="867">
        <f t="shared" si="153"/>
        <v>-252.79999999999973</v>
      </c>
      <c r="BI199" s="867">
        <f t="shared" si="154"/>
        <v>-67.999999999999716</v>
      </c>
      <c r="BJ199" s="857">
        <v>279.70000000000027</v>
      </c>
      <c r="BK199" s="857">
        <v>-381</v>
      </c>
      <c r="BL199" s="857">
        <v>33.300000000000011</v>
      </c>
      <c r="BM199" s="811">
        <v>-184.8</v>
      </c>
    </row>
    <row r="200" spans="1:65" ht="24" customHeight="1" x14ac:dyDescent="0.3">
      <c r="A200" s="683" t="s">
        <v>201</v>
      </c>
      <c r="B200" s="660" t="s">
        <v>198</v>
      </c>
      <c r="C200" s="489">
        <f t="shared" si="192"/>
        <v>3873</v>
      </c>
      <c r="D200" s="489">
        <f t="shared" si="192"/>
        <v>4595.3999999999996</v>
      </c>
      <c r="E200" s="329">
        <f t="shared" si="193"/>
        <v>4673.5</v>
      </c>
      <c r="F200" s="329">
        <f t="shared" si="155"/>
        <v>3456.7999999999993</v>
      </c>
      <c r="G200" s="329">
        <f t="shared" si="184"/>
        <v>1216.7</v>
      </c>
      <c r="H200" s="329">
        <f t="shared" si="151"/>
        <v>78.100000000000364</v>
      </c>
      <c r="I200" s="329">
        <f t="shared" si="152"/>
        <v>101.69952561256909</v>
      </c>
      <c r="J200" s="888">
        <f>T200+BD200</f>
        <v>6404</v>
      </c>
      <c r="K200" s="337">
        <f t="shared" si="168"/>
        <v>-1730.5</v>
      </c>
      <c r="L200" s="338">
        <f t="shared" si="169"/>
        <v>72.977826358525917</v>
      </c>
      <c r="M200" s="489">
        <f t="shared" si="173"/>
        <v>3791.1</v>
      </c>
      <c r="N200" s="489">
        <f t="shared" si="173"/>
        <v>3629.5</v>
      </c>
      <c r="O200" s="329">
        <f t="shared" si="185"/>
        <v>3629.3999999999996</v>
      </c>
      <c r="P200" s="329">
        <f t="shared" si="156"/>
        <v>2478.8999999999996</v>
      </c>
      <c r="Q200" s="329">
        <f t="shared" si="157"/>
        <v>1150.5</v>
      </c>
      <c r="R200" s="329">
        <f t="shared" si="161"/>
        <v>-0.1000000000003638</v>
      </c>
      <c r="S200" s="329">
        <f t="shared" si="162"/>
        <v>99.997244799559155</v>
      </c>
      <c r="T200" s="888">
        <f t="shared" si="174"/>
        <v>5065.9000000000005</v>
      </c>
      <c r="U200" s="339">
        <f t="shared" si="175"/>
        <v>-1436.5000000000009</v>
      </c>
      <c r="V200" s="743">
        <f t="shared" si="176"/>
        <v>71.643735565249983</v>
      </c>
      <c r="W200" s="935">
        <v>3388.1</v>
      </c>
      <c r="X200" s="753">
        <v>2916.8</v>
      </c>
      <c r="Y200" s="422">
        <v>2916.7</v>
      </c>
      <c r="Z200" s="373">
        <f t="shared" si="158"/>
        <v>1766.1999999999998</v>
      </c>
      <c r="AA200" s="373">
        <v>1150.5</v>
      </c>
      <c r="AB200" s="329">
        <f t="shared" si="165"/>
        <v>-0.1000000000003638</v>
      </c>
      <c r="AC200" s="329">
        <f t="shared" si="164"/>
        <v>99.996571585298938</v>
      </c>
      <c r="AD200" s="975">
        <v>4299.1000000000004</v>
      </c>
      <c r="AE200" s="329">
        <f t="shared" si="177"/>
        <v>-1382.4000000000005</v>
      </c>
      <c r="AF200" s="340">
        <f t="shared" si="178"/>
        <v>67.844432555651167</v>
      </c>
      <c r="AG200" s="551"/>
      <c r="AH200" s="329">
        <v>163</v>
      </c>
      <c r="AI200" s="373">
        <v>163</v>
      </c>
      <c r="AJ200" s="329">
        <f t="shared" si="179"/>
        <v>0</v>
      </c>
      <c r="AK200" s="329">
        <f t="shared" si="180"/>
        <v>100</v>
      </c>
      <c r="AL200" s="849">
        <v>363.8</v>
      </c>
      <c r="AM200" s="329">
        <f t="shared" si="181"/>
        <v>-200.8</v>
      </c>
      <c r="AN200" s="206">
        <f t="shared" si="167"/>
        <v>44.804837822979657</v>
      </c>
      <c r="AO200" s="328">
        <v>403</v>
      </c>
      <c r="AP200" s="489">
        <v>549.70000000000005</v>
      </c>
      <c r="AQ200" s="373">
        <v>549.70000000000005</v>
      </c>
      <c r="AR200" s="329">
        <f t="shared" si="182"/>
        <v>0</v>
      </c>
      <c r="AS200" s="337">
        <f t="shared" si="170"/>
        <v>100</v>
      </c>
      <c r="AT200" s="826">
        <v>403</v>
      </c>
      <c r="AU200" s="329">
        <f t="shared" si="183"/>
        <v>146.70000000000005</v>
      </c>
      <c r="AV200" s="530">
        <f t="shared" si="171"/>
        <v>136.40198511166255</v>
      </c>
      <c r="AW200" s="578">
        <v>81.900000000000006</v>
      </c>
      <c r="AX200" s="489">
        <v>965.9</v>
      </c>
      <c r="AY200" s="373">
        <v>1044.0999999999999</v>
      </c>
      <c r="AZ200" s="373">
        <f t="shared" si="159"/>
        <v>977.89999999999986</v>
      </c>
      <c r="BA200" s="373">
        <v>66.2</v>
      </c>
      <c r="BB200" s="337">
        <f t="shared" si="191"/>
        <v>78.199999999999932</v>
      </c>
      <c r="BC200" s="337">
        <f t="shared" si="194"/>
        <v>108.09607619836422</v>
      </c>
      <c r="BD200" s="798">
        <v>1338.1</v>
      </c>
      <c r="BE200" s="66">
        <f t="shared" si="186"/>
        <v>-294</v>
      </c>
      <c r="BF200" s="148">
        <f>IF(BD200&lt;&gt;0,IF(AY200/BD200*100&lt;0,"&lt;0",IF(AY200/BD200*100&gt;200,"&gt;200",AY200/BD200*100))," ")</f>
        <v>78.028547941110531</v>
      </c>
      <c r="BH200" s="867">
        <f t="shared" si="153"/>
        <v>3116.1</v>
      </c>
      <c r="BI200" s="867">
        <f t="shared" si="154"/>
        <v>2464</v>
      </c>
      <c r="BJ200" s="857">
        <v>2280.5</v>
      </c>
      <c r="BK200" s="857">
        <v>30.4</v>
      </c>
      <c r="BL200" s="857">
        <v>153.1</v>
      </c>
      <c r="BM200" s="811">
        <v>652.1</v>
      </c>
    </row>
    <row r="201" spans="1:65" ht="24" customHeight="1" x14ac:dyDescent="0.3">
      <c r="A201" s="683" t="s">
        <v>344</v>
      </c>
      <c r="B201" s="660" t="s">
        <v>343</v>
      </c>
      <c r="C201" s="489">
        <f t="shared" si="192"/>
        <v>0</v>
      </c>
      <c r="D201" s="489">
        <f t="shared" si="192"/>
        <v>-14.5</v>
      </c>
      <c r="E201" s="329">
        <f t="shared" si="193"/>
        <v>-353.3</v>
      </c>
      <c r="F201" s="329">
        <f t="shared" si="155"/>
        <v>2.5000000000000213</v>
      </c>
      <c r="G201" s="329">
        <f t="shared" si="184"/>
        <v>-355.8</v>
      </c>
      <c r="H201" s="329">
        <f t="shared" si="151"/>
        <v>-338.8</v>
      </c>
      <c r="I201" s="329" t="str">
        <f t="shared" si="152"/>
        <v>&gt;200</v>
      </c>
      <c r="J201" s="888">
        <f>T201+BD201</f>
        <v>206.6</v>
      </c>
      <c r="K201" s="337">
        <f t="shared" si="168"/>
        <v>-559.9</v>
      </c>
      <c r="L201" s="462" t="str">
        <f t="shared" si="169"/>
        <v>&lt;0</v>
      </c>
      <c r="M201" s="489">
        <f t="shared" si="173"/>
        <v>0</v>
      </c>
      <c r="N201" s="489">
        <f t="shared" si="173"/>
        <v>-3.9</v>
      </c>
      <c r="O201" s="329">
        <f t="shared" si="185"/>
        <v>-340.5</v>
      </c>
      <c r="P201" s="329">
        <f t="shared" si="156"/>
        <v>3.6000000000000227</v>
      </c>
      <c r="Q201" s="329">
        <f t="shared" si="157"/>
        <v>-344.1</v>
      </c>
      <c r="R201" s="329">
        <f t="shared" si="161"/>
        <v>-336.6</v>
      </c>
      <c r="S201" s="329" t="str">
        <f t="shared" si="162"/>
        <v>&gt;200</v>
      </c>
      <c r="T201" s="888">
        <f t="shared" si="174"/>
        <v>209.4</v>
      </c>
      <c r="U201" s="463"/>
      <c r="V201" s="744"/>
      <c r="W201" s="935"/>
      <c r="X201" s="754">
        <v>-3.9</v>
      </c>
      <c r="Y201" s="466">
        <v>-340.5</v>
      </c>
      <c r="Z201" s="329">
        <f t="shared" si="158"/>
        <v>3.6000000000000227</v>
      </c>
      <c r="AA201" s="460">
        <v>-344.1</v>
      </c>
      <c r="AB201" s="329">
        <f t="shared" si="165"/>
        <v>-336.6</v>
      </c>
      <c r="AC201" s="329" t="str">
        <f t="shared" si="164"/>
        <v>&gt;200</v>
      </c>
      <c r="AD201" s="976">
        <v>209.4</v>
      </c>
      <c r="AE201" s="329">
        <f t="shared" si="177"/>
        <v>-549.9</v>
      </c>
      <c r="AF201" s="464"/>
      <c r="AG201" s="552"/>
      <c r="AH201" s="329"/>
      <c r="AI201" s="460"/>
      <c r="AJ201" s="460"/>
      <c r="AK201" s="460"/>
      <c r="AL201" s="850"/>
      <c r="AM201" s="460"/>
      <c r="AN201" s="206" t="str">
        <f t="shared" si="167"/>
        <v xml:space="preserve"> </v>
      </c>
      <c r="AO201" s="328"/>
      <c r="AP201" s="465"/>
      <c r="AQ201" s="460"/>
      <c r="AR201" s="460"/>
      <c r="AS201" s="461"/>
      <c r="AT201" s="827"/>
      <c r="AU201" s="460"/>
      <c r="AV201" s="531"/>
      <c r="AW201" s="578"/>
      <c r="AX201" s="465">
        <v>-10.6</v>
      </c>
      <c r="AY201" s="465">
        <v>-12.8</v>
      </c>
      <c r="AZ201" s="465">
        <f t="shared" si="159"/>
        <v>-1.1000000000000014</v>
      </c>
      <c r="BA201" s="460">
        <v>-11.7</v>
      </c>
      <c r="BB201" s="337">
        <f t="shared" si="191"/>
        <v>-2.2000000000000011</v>
      </c>
      <c r="BC201" s="337">
        <f t="shared" si="194"/>
        <v>120.75471698113209</v>
      </c>
      <c r="BD201" s="800">
        <v>-2.8</v>
      </c>
      <c r="BE201" s="703">
        <f t="shared" si="186"/>
        <v>-10</v>
      </c>
      <c r="BF201" s="148" t="str">
        <f>IF(BD201&lt;&gt;0,IF(AY201/BD201*100&lt;0,"&lt;0",IF(AY201/BD201*100&gt;200,"&gt;200",AY201/BD201*100))," ")</f>
        <v>&gt;200</v>
      </c>
      <c r="BH201" s="867">
        <f t="shared" si="153"/>
        <v>0</v>
      </c>
      <c r="BI201" s="867">
        <f t="shared" si="154"/>
        <v>0</v>
      </c>
      <c r="BJ201" s="857"/>
      <c r="BK201" s="857"/>
      <c r="BL201" s="857"/>
      <c r="BM201" s="805"/>
    </row>
    <row r="202" spans="1:65" s="3" customFormat="1" ht="24" customHeight="1" thickBot="1" x14ac:dyDescent="0.35">
      <c r="A202" s="684" t="s">
        <v>202</v>
      </c>
      <c r="B202" s="685" t="s">
        <v>199</v>
      </c>
      <c r="C202" s="490">
        <f t="shared" si="192"/>
        <v>-2923.8000000000061</v>
      </c>
      <c r="D202" s="490">
        <f t="shared" si="192"/>
        <v>-6224.1999999999916</v>
      </c>
      <c r="E202" s="342">
        <f t="shared" si="193"/>
        <v>-6455.8999999999915</v>
      </c>
      <c r="F202" s="342">
        <f t="shared" si="155"/>
        <v>-4837.6999999999935</v>
      </c>
      <c r="G202" s="342">
        <f t="shared" si="184"/>
        <v>-1618.2</v>
      </c>
      <c r="H202" s="342">
        <f t="shared" si="151"/>
        <v>-231.69999999999982</v>
      </c>
      <c r="I202" s="342">
        <f t="shared" si="152"/>
        <v>103.72256675556699</v>
      </c>
      <c r="J202" s="889">
        <f>T202+BD202</f>
        <v>-4673.5000000000045</v>
      </c>
      <c r="K202" s="343">
        <f t="shared" si="168"/>
        <v>-1782.3999999999869</v>
      </c>
      <c r="L202" s="344">
        <f t="shared" si="169"/>
        <v>138.13844014122148</v>
      </c>
      <c r="M202" s="490">
        <f t="shared" si="173"/>
        <v>-2905.0000000000059</v>
      </c>
      <c r="N202" s="490">
        <f t="shared" si="173"/>
        <v>-6083.6999999999953</v>
      </c>
      <c r="O202" s="342">
        <f t="shared" si="185"/>
        <v>-4860.5999999999904</v>
      </c>
      <c r="P202" s="342">
        <f t="shared" si="156"/>
        <v>-3285.0999999999922</v>
      </c>
      <c r="Q202" s="342">
        <f t="shared" si="157"/>
        <v>-1575.5</v>
      </c>
      <c r="R202" s="342">
        <f t="shared" si="161"/>
        <v>1223.1000000000049</v>
      </c>
      <c r="S202" s="342">
        <f t="shared" si="162"/>
        <v>79.895458355934608</v>
      </c>
      <c r="T202" s="889">
        <f t="shared" si="174"/>
        <v>-3629.4000000000069</v>
      </c>
      <c r="U202" s="345">
        <f>O202-T202</f>
        <v>-1231.1999999999834</v>
      </c>
      <c r="V202" s="745">
        <f t="shared" si="176"/>
        <v>133.92296247313553</v>
      </c>
      <c r="W202" s="936">
        <f>W199-W200</f>
        <v>-2502.0000000000059</v>
      </c>
      <c r="X202" s="755">
        <f>X199-X200-X201</f>
        <v>-5950.5999999999976</v>
      </c>
      <c r="Y202" s="467">
        <f>Y199-Y200-Y201</f>
        <v>-4132.8999999999896</v>
      </c>
      <c r="Z202" s="342">
        <f>Z199-Z200-Z201</f>
        <v>-2557.399999999991</v>
      </c>
      <c r="AA202" s="342">
        <f>AA199-AA200-AA201</f>
        <v>-1575.5</v>
      </c>
      <c r="AB202" s="342">
        <f t="shared" si="165"/>
        <v>1817.700000000008</v>
      </c>
      <c r="AC202" s="342">
        <f t="shared" si="164"/>
        <v>69.453500487345664</v>
      </c>
      <c r="AD202" s="977">
        <f>AD199-AD200-AD201</f>
        <v>-2916.700000000008</v>
      </c>
      <c r="AE202" s="342">
        <f>Y202-AD202</f>
        <v>-1216.1999999999816</v>
      </c>
      <c r="AF202" s="346">
        <f t="shared" si="178"/>
        <v>141.69780916789446</v>
      </c>
      <c r="AG202" s="490">
        <f>AG199-AG200</f>
        <v>0</v>
      </c>
      <c r="AH202" s="490">
        <f>AH199-AH200</f>
        <v>0</v>
      </c>
      <c r="AI202" s="342">
        <f>AI199-AI200-AI201</f>
        <v>-41.000000000000725</v>
      </c>
      <c r="AJ202" s="342">
        <f>AI202-AH202</f>
        <v>-41.000000000000725</v>
      </c>
      <c r="AK202" s="347" t="str">
        <f t="shared" si="180"/>
        <v xml:space="preserve"> </v>
      </c>
      <c r="AL202" s="851">
        <f>AL199-AL200</f>
        <v>-163</v>
      </c>
      <c r="AM202" s="342">
        <f>AI202-AL202</f>
        <v>121.99999999999928</v>
      </c>
      <c r="AN202" s="206">
        <f t="shared" si="167"/>
        <v>25.153374233129277</v>
      </c>
      <c r="AO202" s="490">
        <f>AO199-AO200</f>
        <v>-403</v>
      </c>
      <c r="AP202" s="490">
        <f>AP199-AP200</f>
        <v>-133.09999999999786</v>
      </c>
      <c r="AQ202" s="342">
        <f>AQ199-AQ200-AQ201</f>
        <v>-686.7</v>
      </c>
      <c r="AR202" s="342">
        <f>AQ202-AP202</f>
        <v>-553.60000000000218</v>
      </c>
      <c r="AS202" s="343" t="str">
        <f t="shared" si="170"/>
        <v>&gt;200</v>
      </c>
      <c r="AT202" s="828">
        <f>AT199-AT200</f>
        <v>-549.69999999999891</v>
      </c>
      <c r="AU202" s="342">
        <f>AQ202-AT202</f>
        <v>-137.00000000000114</v>
      </c>
      <c r="AV202" s="532">
        <f t="shared" si="171"/>
        <v>124.92268510096443</v>
      </c>
      <c r="AW202" s="341">
        <f>AW199-AW200</f>
        <v>-18.800000000000011</v>
      </c>
      <c r="AX202" s="490">
        <f>AX199-AX200-AX201</f>
        <v>-140.49999999999639</v>
      </c>
      <c r="AY202" s="342">
        <f>AY199-AY200-AY201</f>
        <v>-1595.3000000000013</v>
      </c>
      <c r="AZ202" s="342">
        <f t="shared" si="159"/>
        <v>-1552.6000000000013</v>
      </c>
      <c r="BA202" s="342">
        <f>BA199-BA200-BA201</f>
        <v>-42.699999999999989</v>
      </c>
      <c r="BB202" s="343">
        <f>AY202-AX202</f>
        <v>-1454.800000000005</v>
      </c>
      <c r="BC202" s="343" t="str">
        <f t="shared" si="194"/>
        <v>&gt;200</v>
      </c>
      <c r="BD202" s="801">
        <f>BD199-BD200-BD201</f>
        <v>-1044.0999999999979</v>
      </c>
      <c r="BE202" s="185">
        <f t="shared" si="186"/>
        <v>-551.20000000000346</v>
      </c>
      <c r="BF202" s="865">
        <f>IF(BD202&lt;&gt;0,IF(AY202/BD202*100&lt;0,"&lt;0",IF(AY202/BD202*100&gt;200,"&gt;200",AY202/BD202*100))," ")</f>
        <v>152.79187817258929</v>
      </c>
      <c r="BG202" s="2"/>
      <c r="BH202" s="867">
        <f t="shared" si="153"/>
        <v>-3368.9</v>
      </c>
      <c r="BI202" s="867">
        <f t="shared" si="154"/>
        <v>-2532</v>
      </c>
      <c r="BJ202" s="854">
        <v>-2000.7999999999997</v>
      </c>
      <c r="BK202" s="854">
        <v>-411.4</v>
      </c>
      <c r="BL202" s="854">
        <v>-119.79999999999998</v>
      </c>
      <c r="BM202" s="808">
        <v>-836.90000000000009</v>
      </c>
    </row>
    <row r="203" spans="1:65" ht="14.4" thickTop="1" x14ac:dyDescent="0.3">
      <c r="Z203" s="2"/>
      <c r="AA203" s="2"/>
    </row>
    <row r="204" spans="1:65" x14ac:dyDescent="0.3">
      <c r="Z204" s="2"/>
      <c r="AA204" s="2"/>
    </row>
    <row r="205" spans="1:65" x14ac:dyDescent="0.3">
      <c r="Z205" s="2"/>
      <c r="AA205" s="2"/>
    </row>
    <row r="206" spans="1:65" x14ac:dyDescent="0.3">
      <c r="Z206" s="2"/>
      <c r="AA206" s="2"/>
    </row>
    <row r="207" spans="1:65" x14ac:dyDescent="0.3">
      <c r="Z207" s="2"/>
      <c r="AA207" s="2"/>
    </row>
    <row r="208" spans="1:65" x14ac:dyDescent="0.3">
      <c r="Z208" s="2"/>
      <c r="AA208" s="2"/>
    </row>
    <row r="209" spans="26:27" x14ac:dyDescent="0.3">
      <c r="Z209" s="2"/>
      <c r="AA209" s="2"/>
    </row>
    <row r="210" spans="26:27" x14ac:dyDescent="0.3">
      <c r="Z210" s="2"/>
      <c r="AA210" s="2"/>
    </row>
    <row r="211" spans="26:27" x14ac:dyDescent="0.3">
      <c r="Z211" s="2"/>
      <c r="AA211" s="2"/>
    </row>
    <row r="212" spans="26:27" x14ac:dyDescent="0.3">
      <c r="Z212" s="2"/>
      <c r="AA212" s="2"/>
    </row>
    <row r="213" spans="26:27" x14ac:dyDescent="0.3">
      <c r="Z213" s="2"/>
      <c r="AA213" s="2"/>
    </row>
    <row r="214" spans="26:27" x14ac:dyDescent="0.3">
      <c r="Z214" s="2"/>
      <c r="AA214" s="2"/>
    </row>
    <row r="215" spans="26:27" x14ac:dyDescent="0.3">
      <c r="Z215" s="2"/>
      <c r="AA215" s="2"/>
    </row>
    <row r="216" spans="26:27" x14ac:dyDescent="0.3">
      <c r="Z216" s="2"/>
      <c r="AA216" s="2"/>
    </row>
    <row r="217" spans="26:27" x14ac:dyDescent="0.3">
      <c r="Z217" s="2"/>
      <c r="AA217" s="2"/>
    </row>
    <row r="218" spans="26:27" x14ac:dyDescent="0.3">
      <c r="Z218" s="2"/>
      <c r="AA218" s="2"/>
    </row>
    <row r="219" spans="26:27" x14ac:dyDescent="0.3">
      <c r="Z219" s="2"/>
      <c r="AA219" s="2"/>
    </row>
    <row r="220" spans="26:27" x14ac:dyDescent="0.3">
      <c r="Z220" s="2"/>
      <c r="AA220" s="2"/>
    </row>
    <row r="221" spans="26:27" x14ac:dyDescent="0.3">
      <c r="Z221" s="2"/>
      <c r="AA221" s="2"/>
    </row>
    <row r="222" spans="26:27" x14ac:dyDescent="0.3">
      <c r="Z222" s="2"/>
      <c r="AA222" s="2"/>
    </row>
    <row r="223" spans="26:27" x14ac:dyDescent="0.3">
      <c r="Z223" s="2"/>
      <c r="AA223" s="2"/>
    </row>
    <row r="224" spans="26:27" x14ac:dyDescent="0.3">
      <c r="Z224" s="2"/>
      <c r="AA224" s="2"/>
    </row>
    <row r="225" spans="26:27" x14ac:dyDescent="0.3">
      <c r="Z225" s="2"/>
      <c r="AA225" s="2"/>
    </row>
    <row r="226" spans="26:27" x14ac:dyDescent="0.3">
      <c r="Z226" s="2"/>
      <c r="AA226" s="2"/>
    </row>
    <row r="227" spans="26:27" x14ac:dyDescent="0.3">
      <c r="Z227" s="2"/>
      <c r="AA227" s="2"/>
    </row>
    <row r="228" spans="26:27" x14ac:dyDescent="0.3">
      <c r="Z228" s="2"/>
      <c r="AA228" s="2"/>
    </row>
    <row r="229" spans="26:27" x14ac:dyDescent="0.3">
      <c r="Z229" s="2"/>
      <c r="AA229" s="2"/>
    </row>
    <row r="230" spans="26:27" x14ac:dyDescent="0.3">
      <c r="Z230" s="2"/>
      <c r="AA230" s="2"/>
    </row>
    <row r="231" spans="26:27" x14ac:dyDescent="0.3">
      <c r="Z231" s="2"/>
      <c r="AA231" s="2"/>
    </row>
    <row r="232" spans="26:27" x14ac:dyDescent="0.3">
      <c r="Z232" s="2"/>
      <c r="AA232" s="2"/>
    </row>
    <row r="233" spans="26:27" x14ac:dyDescent="0.3">
      <c r="Z233" s="2"/>
      <c r="AA233" s="2"/>
    </row>
    <row r="234" spans="26:27" x14ac:dyDescent="0.3">
      <c r="Z234" s="2"/>
      <c r="AA234" s="2"/>
    </row>
    <row r="235" spans="26:27" x14ac:dyDescent="0.3">
      <c r="Z235" s="2"/>
      <c r="AA235" s="2"/>
    </row>
    <row r="236" spans="26:27" x14ac:dyDescent="0.3">
      <c r="Z236" s="2"/>
      <c r="AA236" s="2"/>
    </row>
    <row r="237" spans="26:27" x14ac:dyDescent="0.3">
      <c r="Z237" s="2"/>
      <c r="AA237" s="2"/>
    </row>
    <row r="238" spans="26:27" x14ac:dyDescent="0.3">
      <c r="Z238" s="2"/>
      <c r="AA238" s="2"/>
    </row>
    <row r="239" spans="26:27" x14ac:dyDescent="0.3">
      <c r="Z239" s="2"/>
      <c r="AA239" s="2"/>
    </row>
    <row r="240" spans="26:27" x14ac:dyDescent="0.3">
      <c r="Z240" s="2"/>
      <c r="AA240" s="2"/>
    </row>
    <row r="241" spans="26:27" x14ac:dyDescent="0.3">
      <c r="Z241" s="2"/>
      <c r="AA241" s="2"/>
    </row>
    <row r="242" spans="26:27" x14ac:dyDescent="0.3">
      <c r="Z242" s="2"/>
      <c r="AA242" s="2"/>
    </row>
    <row r="243" spans="26:27" x14ac:dyDescent="0.3">
      <c r="Z243" s="2"/>
      <c r="AA243" s="2"/>
    </row>
    <row r="244" spans="26:27" x14ac:dyDescent="0.3">
      <c r="Z244" s="2"/>
      <c r="AA244" s="2"/>
    </row>
    <row r="245" spans="26:27" x14ac:dyDescent="0.3">
      <c r="Z245" s="2"/>
      <c r="AA245" s="2"/>
    </row>
    <row r="246" spans="26:27" x14ac:dyDescent="0.3">
      <c r="Z246" s="2"/>
      <c r="AA246" s="2"/>
    </row>
    <row r="247" spans="26:27" x14ac:dyDescent="0.3">
      <c r="Z247" s="2"/>
      <c r="AA247" s="2"/>
    </row>
    <row r="248" spans="26:27" x14ac:dyDescent="0.3">
      <c r="Z248" s="2"/>
      <c r="AA248" s="2"/>
    </row>
    <row r="249" spans="26:27" x14ac:dyDescent="0.3">
      <c r="Z249" s="2"/>
      <c r="AA249" s="2"/>
    </row>
    <row r="250" spans="26:27" x14ac:dyDescent="0.3">
      <c r="Z250" s="2"/>
      <c r="AA250" s="2"/>
    </row>
    <row r="251" spans="26:27" x14ac:dyDescent="0.3">
      <c r="Z251" s="2"/>
      <c r="AA251" s="2"/>
    </row>
    <row r="252" spans="26:27" x14ac:dyDescent="0.3">
      <c r="Z252" s="2"/>
      <c r="AA252" s="2"/>
    </row>
    <row r="253" spans="26:27" x14ac:dyDescent="0.3">
      <c r="Z253" s="2"/>
      <c r="AA253" s="2"/>
    </row>
    <row r="254" spans="26:27" x14ac:dyDescent="0.3">
      <c r="Z254" s="2"/>
      <c r="AA254" s="2"/>
    </row>
    <row r="255" spans="26:27" x14ac:dyDescent="0.3">
      <c r="Z255" s="2"/>
      <c r="AA255" s="2"/>
    </row>
    <row r="256" spans="26:27" x14ac:dyDescent="0.3">
      <c r="Z256" s="2"/>
      <c r="AA256" s="2"/>
    </row>
    <row r="257" spans="26:27" x14ac:dyDescent="0.3">
      <c r="Z257" s="2"/>
      <c r="AA257" s="2"/>
    </row>
    <row r="258" spans="26:27" x14ac:dyDescent="0.3">
      <c r="Z258" s="2"/>
      <c r="AA258" s="2"/>
    </row>
    <row r="259" spans="26:27" x14ac:dyDescent="0.3">
      <c r="Z259" s="2"/>
      <c r="AA259" s="2"/>
    </row>
    <row r="260" spans="26:27" x14ac:dyDescent="0.3">
      <c r="Z260" s="2"/>
      <c r="AA260" s="2"/>
    </row>
    <row r="261" spans="26:27" x14ac:dyDescent="0.3">
      <c r="Z261" s="2"/>
      <c r="AA261" s="2"/>
    </row>
    <row r="262" spans="26:27" x14ac:dyDescent="0.3">
      <c r="Z262" s="2"/>
      <c r="AA262" s="2"/>
    </row>
    <row r="263" spans="26:27" x14ac:dyDescent="0.3">
      <c r="Z263" s="2"/>
      <c r="AA263" s="2"/>
    </row>
    <row r="264" spans="26:27" x14ac:dyDescent="0.3">
      <c r="Z264" s="2"/>
      <c r="AA264" s="2"/>
    </row>
    <row r="265" spans="26:27" x14ac:dyDescent="0.3">
      <c r="Z265" s="2"/>
      <c r="AA265" s="2"/>
    </row>
    <row r="266" spans="26:27" x14ac:dyDescent="0.3">
      <c r="Z266" s="2"/>
      <c r="AA266" s="2"/>
    </row>
    <row r="267" spans="26:27" x14ac:dyDescent="0.3">
      <c r="Z267" s="2"/>
      <c r="AA267" s="2"/>
    </row>
    <row r="268" spans="26:27" x14ac:dyDescent="0.3">
      <c r="Z268" s="2"/>
      <c r="AA268" s="2"/>
    </row>
    <row r="269" spans="26:27" x14ac:dyDescent="0.3">
      <c r="Z269" s="2"/>
      <c r="AA269" s="2"/>
    </row>
    <row r="270" spans="26:27" x14ac:dyDescent="0.3">
      <c r="Z270" s="2"/>
      <c r="AA270" s="2"/>
    </row>
    <row r="271" spans="26:27" x14ac:dyDescent="0.3">
      <c r="Z271" s="2"/>
      <c r="AA271" s="2"/>
    </row>
    <row r="272" spans="26:27" x14ac:dyDescent="0.3">
      <c r="Z272" s="2"/>
      <c r="AA272" s="2"/>
    </row>
    <row r="273" spans="26:27" x14ac:dyDescent="0.3">
      <c r="Z273" s="2"/>
      <c r="AA273" s="2"/>
    </row>
    <row r="274" spans="26:27" x14ac:dyDescent="0.3">
      <c r="Z274" s="2"/>
      <c r="AA274" s="2"/>
    </row>
    <row r="275" spans="26:27" x14ac:dyDescent="0.3">
      <c r="Z275" s="2"/>
      <c r="AA275" s="2"/>
    </row>
    <row r="276" spans="26:27" x14ac:dyDescent="0.3">
      <c r="Z276" s="2"/>
      <c r="AA276" s="2"/>
    </row>
    <row r="277" spans="26:27" x14ac:dyDescent="0.3">
      <c r="Z277" s="2"/>
      <c r="AA277" s="2"/>
    </row>
    <row r="278" spans="26:27" x14ac:dyDescent="0.3">
      <c r="Z278" s="2"/>
      <c r="AA278" s="2"/>
    </row>
    <row r="279" spans="26:27" x14ac:dyDescent="0.3">
      <c r="Z279" s="2"/>
      <c r="AA279" s="2"/>
    </row>
    <row r="280" spans="26:27" x14ac:dyDescent="0.3">
      <c r="Z280" s="2"/>
      <c r="AA280" s="2"/>
    </row>
    <row r="281" spans="26:27" x14ac:dyDescent="0.3">
      <c r="Z281" s="2"/>
      <c r="AA281" s="2"/>
    </row>
    <row r="282" spans="26:27" x14ac:dyDescent="0.3">
      <c r="Z282" s="2"/>
      <c r="AA282" s="2"/>
    </row>
    <row r="283" spans="26:27" x14ac:dyDescent="0.3">
      <c r="Z283" s="2"/>
      <c r="AA283" s="2"/>
    </row>
    <row r="284" spans="26:27" x14ac:dyDescent="0.3">
      <c r="Z284" s="2"/>
      <c r="AA284" s="2"/>
    </row>
    <row r="285" spans="26:27" x14ac:dyDescent="0.3">
      <c r="Z285" s="2"/>
      <c r="AA285" s="2"/>
    </row>
    <row r="286" spans="26:27" x14ac:dyDescent="0.3">
      <c r="Z286" s="2"/>
      <c r="AA286" s="2"/>
    </row>
    <row r="287" spans="26:27" x14ac:dyDescent="0.3">
      <c r="Z287" s="2"/>
      <c r="AA287" s="2"/>
    </row>
    <row r="288" spans="26:27" x14ac:dyDescent="0.3">
      <c r="Z288" s="2"/>
      <c r="AA288" s="2"/>
    </row>
    <row r="289" spans="26:27" x14ac:dyDescent="0.3">
      <c r="Z289" s="2"/>
      <c r="AA289" s="2"/>
    </row>
    <row r="290" spans="26:27" x14ac:dyDescent="0.3">
      <c r="Z290" s="2"/>
      <c r="AA290" s="2"/>
    </row>
    <row r="291" spans="26:27" x14ac:dyDescent="0.3">
      <c r="Z291" s="2"/>
      <c r="AA291" s="2"/>
    </row>
    <row r="292" spans="26:27" x14ac:dyDescent="0.3">
      <c r="Z292" s="2"/>
      <c r="AA292" s="2"/>
    </row>
    <row r="293" spans="26:27" x14ac:dyDescent="0.3">
      <c r="Z293" s="2"/>
      <c r="AA293" s="2"/>
    </row>
    <row r="294" spans="26:27" x14ac:dyDescent="0.3">
      <c r="Z294" s="2"/>
      <c r="AA294" s="2"/>
    </row>
    <row r="295" spans="26:27" x14ac:dyDescent="0.3">
      <c r="Z295" s="2"/>
      <c r="AA295" s="2"/>
    </row>
    <row r="296" spans="26:27" x14ac:dyDescent="0.3">
      <c r="Z296" s="2"/>
      <c r="AA296" s="2"/>
    </row>
    <row r="297" spans="26:27" x14ac:dyDescent="0.3">
      <c r="Z297" s="2"/>
      <c r="AA297" s="2"/>
    </row>
    <row r="298" spans="26:27" x14ac:dyDescent="0.3">
      <c r="Z298" s="2"/>
      <c r="AA298" s="2"/>
    </row>
    <row r="299" spans="26:27" x14ac:dyDescent="0.3">
      <c r="Z299" s="2"/>
      <c r="AA299" s="2"/>
    </row>
    <row r="300" spans="26:27" x14ac:dyDescent="0.3">
      <c r="Z300" s="2"/>
      <c r="AA300" s="2"/>
    </row>
    <row r="301" spans="26:27" x14ac:dyDescent="0.3">
      <c r="Z301" s="2"/>
      <c r="AA301" s="2"/>
    </row>
    <row r="302" spans="26:27" x14ac:dyDescent="0.3">
      <c r="Z302" s="2"/>
      <c r="AA302" s="2"/>
    </row>
    <row r="303" spans="26:27" x14ac:dyDescent="0.3">
      <c r="Z303" s="2"/>
      <c r="AA303" s="2"/>
    </row>
    <row r="304" spans="26:27" x14ac:dyDescent="0.3">
      <c r="Z304" s="2"/>
      <c r="AA304" s="2"/>
    </row>
    <row r="305" spans="26:27" x14ac:dyDescent="0.3">
      <c r="Z305" s="2"/>
      <c r="AA305" s="2"/>
    </row>
    <row r="306" spans="26:27" x14ac:dyDescent="0.3">
      <c r="Z306" s="2"/>
      <c r="AA306" s="2"/>
    </row>
    <row r="307" spans="26:27" x14ac:dyDescent="0.3">
      <c r="Z307" s="2"/>
      <c r="AA307" s="2"/>
    </row>
    <row r="308" spans="26:27" x14ac:dyDescent="0.3">
      <c r="Z308" s="2"/>
      <c r="AA308" s="2"/>
    </row>
    <row r="309" spans="26:27" x14ac:dyDescent="0.3">
      <c r="Z309" s="2"/>
      <c r="AA309" s="2"/>
    </row>
    <row r="310" spans="26:27" x14ac:dyDescent="0.3">
      <c r="Z310" s="2"/>
      <c r="AA310" s="2"/>
    </row>
    <row r="311" spans="26:27" x14ac:dyDescent="0.3">
      <c r="Z311" s="2"/>
      <c r="AA311" s="2"/>
    </row>
    <row r="312" spans="26:27" x14ac:dyDescent="0.3">
      <c r="Z312" s="2"/>
      <c r="AA312" s="2"/>
    </row>
    <row r="313" spans="26:27" x14ac:dyDescent="0.3">
      <c r="Z313" s="2"/>
      <c r="AA313" s="2"/>
    </row>
    <row r="314" spans="26:27" x14ac:dyDescent="0.3">
      <c r="Z314" s="2"/>
      <c r="AA314" s="2"/>
    </row>
    <row r="315" spans="26:27" x14ac:dyDescent="0.3">
      <c r="Z315" s="2"/>
      <c r="AA315" s="2"/>
    </row>
    <row r="316" spans="26:27" x14ac:dyDescent="0.3">
      <c r="Z316" s="2"/>
      <c r="AA316" s="2"/>
    </row>
    <row r="317" spans="26:27" x14ac:dyDescent="0.3">
      <c r="Z317" s="2"/>
      <c r="AA317" s="2"/>
    </row>
    <row r="318" spans="26:27" x14ac:dyDescent="0.3">
      <c r="Z318" s="2"/>
      <c r="AA318" s="2"/>
    </row>
    <row r="319" spans="26:27" x14ac:dyDescent="0.3">
      <c r="Z319" s="2"/>
      <c r="AA319" s="2"/>
    </row>
    <row r="320" spans="26:27" x14ac:dyDescent="0.3">
      <c r="Z320" s="2"/>
      <c r="AA320" s="2"/>
    </row>
    <row r="321" spans="26:27" x14ac:dyDescent="0.3">
      <c r="Z321" s="2"/>
      <c r="AA321" s="2"/>
    </row>
    <row r="322" spans="26:27" x14ac:dyDescent="0.3">
      <c r="Z322" s="2"/>
      <c r="AA322" s="2"/>
    </row>
    <row r="323" spans="26:27" x14ac:dyDescent="0.3">
      <c r="Z323" s="2"/>
      <c r="AA323" s="2"/>
    </row>
    <row r="324" spans="26:27" x14ac:dyDescent="0.3">
      <c r="Z324" s="2"/>
      <c r="AA324" s="2"/>
    </row>
    <row r="325" spans="26:27" x14ac:dyDescent="0.3">
      <c r="Z325" s="2"/>
      <c r="AA325" s="2"/>
    </row>
    <row r="326" spans="26:27" x14ac:dyDescent="0.3">
      <c r="Z326" s="2"/>
      <c r="AA326" s="2"/>
    </row>
    <row r="327" spans="26:27" x14ac:dyDescent="0.3">
      <c r="Z327" s="2"/>
      <c r="AA327" s="2"/>
    </row>
    <row r="328" spans="26:27" x14ac:dyDescent="0.3">
      <c r="Z328" s="2"/>
      <c r="AA328" s="2"/>
    </row>
    <row r="329" spans="26:27" x14ac:dyDescent="0.3">
      <c r="Z329" s="2"/>
      <c r="AA329" s="2"/>
    </row>
    <row r="330" spans="26:27" x14ac:dyDescent="0.3">
      <c r="Z330" s="2"/>
      <c r="AA330" s="2"/>
    </row>
    <row r="331" spans="26:27" x14ac:dyDescent="0.3">
      <c r="Z331" s="2"/>
      <c r="AA331" s="2"/>
    </row>
    <row r="332" spans="26:27" x14ac:dyDescent="0.3">
      <c r="Z332" s="2"/>
      <c r="AA332" s="2"/>
    </row>
    <row r="333" spans="26:27" x14ac:dyDescent="0.3">
      <c r="Z333" s="2"/>
      <c r="AA333" s="2"/>
    </row>
    <row r="334" spans="26:27" x14ac:dyDescent="0.3">
      <c r="Z334" s="2"/>
      <c r="AA334" s="2"/>
    </row>
    <row r="335" spans="26:27" x14ac:dyDescent="0.3">
      <c r="Z335" s="2"/>
      <c r="AA335" s="2"/>
    </row>
    <row r="336" spans="26:27" x14ac:dyDescent="0.3">
      <c r="Z336" s="2"/>
      <c r="AA336" s="2"/>
    </row>
    <row r="337" spans="26:27" x14ac:dyDescent="0.3">
      <c r="Z337" s="2"/>
      <c r="AA337" s="2"/>
    </row>
    <row r="338" spans="26:27" x14ac:dyDescent="0.3">
      <c r="Z338" s="2"/>
      <c r="AA338" s="2"/>
    </row>
    <row r="339" spans="26:27" x14ac:dyDescent="0.3">
      <c r="Z339" s="2"/>
      <c r="AA339" s="2"/>
    </row>
    <row r="340" spans="26:27" x14ac:dyDescent="0.3">
      <c r="Z340" s="2"/>
      <c r="AA340" s="2"/>
    </row>
    <row r="341" spans="26:27" x14ac:dyDescent="0.3">
      <c r="Z341" s="2"/>
      <c r="AA341" s="2"/>
    </row>
    <row r="342" spans="26:27" x14ac:dyDescent="0.3">
      <c r="Z342" s="2"/>
      <c r="AA342" s="2"/>
    </row>
    <row r="343" spans="26:27" x14ac:dyDescent="0.3">
      <c r="Z343" s="2"/>
      <c r="AA343" s="2"/>
    </row>
    <row r="344" spans="26:27" x14ac:dyDescent="0.3">
      <c r="Z344" s="2"/>
      <c r="AA344" s="2"/>
    </row>
    <row r="345" spans="26:27" x14ac:dyDescent="0.3">
      <c r="Z345" s="2"/>
      <c r="AA345" s="2"/>
    </row>
    <row r="346" spans="26:27" x14ac:dyDescent="0.3">
      <c r="Z346" s="2"/>
      <c r="AA346" s="2"/>
    </row>
    <row r="347" spans="26:27" x14ac:dyDescent="0.3">
      <c r="Z347" s="2"/>
      <c r="AA347" s="2"/>
    </row>
    <row r="348" spans="26:27" x14ac:dyDescent="0.3">
      <c r="Z348" s="2"/>
      <c r="AA348" s="2"/>
    </row>
    <row r="349" spans="26:27" x14ac:dyDescent="0.3">
      <c r="Z349" s="2"/>
      <c r="AA349" s="2"/>
    </row>
    <row r="350" spans="26:27" x14ac:dyDescent="0.3">
      <c r="Z350" s="2"/>
      <c r="AA350" s="2"/>
    </row>
    <row r="351" spans="26:27" x14ac:dyDescent="0.3">
      <c r="Z351" s="2"/>
      <c r="AA351" s="2"/>
    </row>
    <row r="352" spans="26:27" x14ac:dyDescent="0.3">
      <c r="Z352" s="2"/>
      <c r="AA352" s="2"/>
    </row>
    <row r="353" spans="26:27" x14ac:dyDescent="0.3">
      <c r="Z353" s="2"/>
      <c r="AA353" s="2"/>
    </row>
    <row r="354" spans="26:27" x14ac:dyDescent="0.3">
      <c r="Z354" s="2"/>
      <c r="AA354" s="2"/>
    </row>
    <row r="355" spans="26:27" x14ac:dyDescent="0.3">
      <c r="Z355" s="2"/>
      <c r="AA355" s="2"/>
    </row>
    <row r="356" spans="26:27" x14ac:dyDescent="0.3">
      <c r="Z356" s="2"/>
      <c r="AA356" s="2"/>
    </row>
    <row r="357" spans="26:27" x14ac:dyDescent="0.3">
      <c r="Z357" s="2"/>
      <c r="AA357" s="2"/>
    </row>
    <row r="358" spans="26:27" x14ac:dyDescent="0.3">
      <c r="Z358" s="2"/>
      <c r="AA358" s="2"/>
    </row>
    <row r="359" spans="26:27" x14ac:dyDescent="0.3">
      <c r="Z359" s="2"/>
      <c r="AA359" s="2"/>
    </row>
    <row r="360" spans="26:27" x14ac:dyDescent="0.3">
      <c r="Z360" s="2"/>
      <c r="AA360" s="2"/>
    </row>
    <row r="361" spans="26:27" x14ac:dyDescent="0.3">
      <c r="Z361" s="2"/>
      <c r="AA361" s="2"/>
    </row>
    <row r="362" spans="26:27" x14ac:dyDescent="0.3">
      <c r="Z362" s="2"/>
      <c r="AA362" s="2"/>
    </row>
    <row r="363" spans="26:27" x14ac:dyDescent="0.3">
      <c r="Z363" s="2"/>
      <c r="AA363" s="2"/>
    </row>
    <row r="364" spans="26:27" x14ac:dyDescent="0.3">
      <c r="Z364" s="2"/>
      <c r="AA364" s="2"/>
    </row>
    <row r="365" spans="26:27" x14ac:dyDescent="0.3">
      <c r="Z365" s="2"/>
      <c r="AA365" s="2"/>
    </row>
    <row r="366" spans="26:27" x14ac:dyDescent="0.3">
      <c r="Z366" s="2"/>
      <c r="AA366" s="2"/>
    </row>
    <row r="367" spans="26:27" x14ac:dyDescent="0.3">
      <c r="Z367" s="2"/>
      <c r="AA367" s="2"/>
    </row>
    <row r="368" spans="26:27" x14ac:dyDescent="0.3">
      <c r="Z368" s="2"/>
      <c r="AA368" s="2"/>
    </row>
    <row r="369" spans="26:27" x14ac:dyDescent="0.3">
      <c r="Z369" s="2"/>
      <c r="AA369" s="2"/>
    </row>
    <row r="370" spans="26:27" x14ac:dyDescent="0.3">
      <c r="Z370" s="2"/>
      <c r="AA370" s="2"/>
    </row>
    <row r="371" spans="26:27" x14ac:dyDescent="0.3">
      <c r="Z371" s="2"/>
      <c r="AA371" s="2"/>
    </row>
    <row r="372" spans="26:27" x14ac:dyDescent="0.3">
      <c r="Z372" s="2"/>
      <c r="AA372" s="2"/>
    </row>
    <row r="373" spans="26:27" x14ac:dyDescent="0.3">
      <c r="Z373" s="2"/>
      <c r="AA373" s="2"/>
    </row>
    <row r="374" spans="26:27" x14ac:dyDescent="0.3">
      <c r="Z374" s="2"/>
      <c r="AA374" s="2"/>
    </row>
    <row r="375" spans="26:27" x14ac:dyDescent="0.3">
      <c r="Z375" s="2"/>
      <c r="AA375" s="2"/>
    </row>
    <row r="376" spans="26:27" x14ac:dyDescent="0.3">
      <c r="Z376" s="2"/>
      <c r="AA376" s="2"/>
    </row>
    <row r="377" spans="26:27" x14ac:dyDescent="0.3">
      <c r="Z377" s="2"/>
      <c r="AA377" s="2"/>
    </row>
    <row r="378" spans="26:27" x14ac:dyDescent="0.3">
      <c r="Z378" s="2"/>
      <c r="AA378" s="2"/>
    </row>
    <row r="379" spans="26:27" x14ac:dyDescent="0.3">
      <c r="Z379" s="2"/>
      <c r="AA379" s="2"/>
    </row>
    <row r="380" spans="26:27" x14ac:dyDescent="0.3">
      <c r="Z380" s="2"/>
      <c r="AA380" s="2"/>
    </row>
    <row r="381" spans="26:27" x14ac:dyDescent="0.3">
      <c r="Z381" s="2"/>
      <c r="AA381" s="2"/>
    </row>
    <row r="382" spans="26:27" x14ac:dyDescent="0.3">
      <c r="Z382" s="2"/>
      <c r="AA382" s="2"/>
    </row>
    <row r="383" spans="26:27" x14ac:dyDescent="0.3">
      <c r="Z383" s="2"/>
      <c r="AA383" s="2"/>
    </row>
    <row r="384" spans="26:27" x14ac:dyDescent="0.3">
      <c r="Z384" s="2"/>
      <c r="AA384" s="2"/>
    </row>
    <row r="385" spans="26:27" x14ac:dyDescent="0.3">
      <c r="Z385" s="2"/>
      <c r="AA385" s="2"/>
    </row>
    <row r="386" spans="26:27" x14ac:dyDescent="0.3">
      <c r="Z386" s="2"/>
      <c r="AA386" s="2"/>
    </row>
    <row r="387" spans="26:27" x14ac:dyDescent="0.3">
      <c r="Z387" s="2"/>
      <c r="AA387" s="2"/>
    </row>
    <row r="388" spans="26:27" x14ac:dyDescent="0.3">
      <c r="Z388" s="2"/>
      <c r="AA388" s="2"/>
    </row>
    <row r="389" spans="26:27" x14ac:dyDescent="0.3">
      <c r="Z389" s="2"/>
      <c r="AA389" s="2"/>
    </row>
    <row r="390" spans="26:27" x14ac:dyDescent="0.3">
      <c r="Z390" s="2"/>
      <c r="AA390" s="2"/>
    </row>
    <row r="391" spans="26:27" x14ac:dyDescent="0.3">
      <c r="Z391" s="2"/>
      <c r="AA391" s="2"/>
    </row>
    <row r="392" spans="26:27" x14ac:dyDescent="0.3">
      <c r="Z392" s="2"/>
      <c r="AA392" s="2"/>
    </row>
    <row r="393" spans="26:27" x14ac:dyDescent="0.3">
      <c r="Z393" s="2"/>
      <c r="AA393" s="2"/>
    </row>
    <row r="394" spans="26:27" x14ac:dyDescent="0.3">
      <c r="Z394" s="2"/>
      <c r="AA394" s="2"/>
    </row>
    <row r="395" spans="26:27" x14ac:dyDescent="0.3">
      <c r="Z395" s="2"/>
      <c r="AA395" s="2"/>
    </row>
    <row r="396" spans="26:27" x14ac:dyDescent="0.3">
      <c r="Z396" s="2"/>
      <c r="AA396" s="2"/>
    </row>
    <row r="397" spans="26:27" x14ac:dyDescent="0.3">
      <c r="Z397" s="2"/>
      <c r="AA397" s="2"/>
    </row>
    <row r="398" spans="26:27" x14ac:dyDescent="0.3">
      <c r="Z398" s="2"/>
      <c r="AA398" s="2"/>
    </row>
    <row r="399" spans="26:27" x14ac:dyDescent="0.3">
      <c r="Z399" s="2"/>
      <c r="AA399" s="2"/>
    </row>
    <row r="400" spans="26:27" x14ac:dyDescent="0.3">
      <c r="Z400" s="2"/>
      <c r="AA400" s="2"/>
    </row>
    <row r="401" spans="26:27" x14ac:dyDescent="0.3">
      <c r="Z401" s="2"/>
      <c r="AA401" s="2"/>
    </row>
  </sheetData>
  <mergeCells count="51"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  <mergeCell ref="A2:L2"/>
    <mergeCell ref="A3:A7"/>
    <mergeCell ref="H6:I6"/>
    <mergeCell ref="E6:E7"/>
    <mergeCell ref="B3:B7"/>
    <mergeCell ref="M6:M7"/>
    <mergeCell ref="D6:D7"/>
    <mergeCell ref="K6:L6"/>
    <mergeCell ref="AE6:AF6"/>
    <mergeCell ref="Z6:AA6"/>
    <mergeCell ref="F6:G6"/>
    <mergeCell ref="P6:Q6"/>
    <mergeCell ref="U6:V6"/>
    <mergeCell ref="Y6:Y7"/>
    <mergeCell ref="AD6:AD7"/>
    <mergeCell ref="W3:X3"/>
    <mergeCell ref="W6:W7"/>
    <mergeCell ref="AB6:AC6"/>
    <mergeCell ref="O6:O7"/>
    <mergeCell ref="C3:L5"/>
    <mergeCell ref="C6:C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showZeros="0" tabSelected="1" view="pageBreakPreview" zoomScaleNormal="100" zoomScaleSheetLayoutView="100" workbookViewId="0">
      <selection activeCell="A4" sqref="A4:L4"/>
    </sheetView>
  </sheetViews>
  <sheetFormatPr defaultRowHeight="14.4" x14ac:dyDescent="0.3"/>
  <cols>
    <col min="1" max="1" width="50.5546875" customWidth="1"/>
    <col min="2" max="2" width="9.6640625" customWidth="1"/>
    <col min="3" max="3" width="10.6640625" customWidth="1"/>
    <col min="4" max="4" width="10.88671875" customWidth="1"/>
    <col min="5" max="6" width="10.33203125" customWidth="1"/>
    <col min="7" max="7" width="9.109375" customWidth="1"/>
    <col min="8" max="8" width="11.5546875" customWidth="1"/>
    <col min="10" max="10" width="10.33203125" customWidth="1"/>
    <col min="11" max="11" width="10.44140625" customWidth="1"/>
    <col min="12" max="12" width="9.109375" customWidth="1"/>
    <col min="14" max="14" width="21" customWidth="1"/>
  </cols>
  <sheetData>
    <row r="1" spans="1:12" x14ac:dyDescent="0.3">
      <c r="A1" s="20"/>
      <c r="B1" s="20"/>
      <c r="C1" s="20"/>
      <c r="D1" s="10"/>
      <c r="E1" s="10"/>
      <c r="F1" s="10"/>
      <c r="G1" s="10"/>
      <c r="J1" s="10"/>
      <c r="K1" s="1055" t="s">
        <v>22</v>
      </c>
      <c r="L1" s="1055"/>
    </row>
    <row r="2" spans="1:12" ht="20.399999999999999" x14ac:dyDescent="0.3">
      <c r="A2" s="1048" t="s">
        <v>20</v>
      </c>
      <c r="B2" s="1048"/>
      <c r="C2" s="1048"/>
      <c r="D2" s="1048"/>
      <c r="E2" s="1048"/>
      <c r="F2" s="1048"/>
      <c r="G2" s="1048"/>
      <c r="H2" s="1048"/>
      <c r="I2" s="1048"/>
      <c r="J2" s="1048"/>
      <c r="K2" s="1048"/>
      <c r="L2" s="1048"/>
    </row>
    <row r="3" spans="1:12" ht="20.399999999999999" x14ac:dyDescent="0.3">
      <c r="A3" s="1048" t="s">
        <v>373</v>
      </c>
      <c r="B3" s="1048"/>
      <c r="C3" s="1048"/>
      <c r="D3" s="1048"/>
      <c r="E3" s="1048"/>
      <c r="F3" s="1048"/>
      <c r="G3" s="1048"/>
      <c r="H3" s="1048"/>
      <c r="I3" s="1048"/>
      <c r="J3" s="1048"/>
      <c r="K3" s="1048"/>
      <c r="L3" s="1048"/>
    </row>
    <row r="4" spans="1:12" ht="15.6" x14ac:dyDescent="0.3">
      <c r="A4" s="1051" t="str">
        <f>main!A1</f>
        <v>la situația din 31 decembrie 2020</v>
      </c>
      <c r="B4" s="1051"/>
      <c r="C4" s="1051"/>
      <c r="D4" s="1051"/>
      <c r="E4" s="1051"/>
      <c r="F4" s="1051"/>
      <c r="G4" s="1051"/>
      <c r="H4" s="1051"/>
      <c r="I4" s="1051"/>
      <c r="J4" s="1051"/>
      <c r="K4" s="1051"/>
      <c r="L4" s="1051"/>
    </row>
    <row r="5" spans="1:12" ht="15.6" x14ac:dyDescent="0.3">
      <c r="A5" s="1051"/>
      <c r="B5" s="1051"/>
      <c r="C5" s="1051"/>
      <c r="D5" s="1051"/>
      <c r="E5" s="1051"/>
      <c r="F5" s="1051"/>
      <c r="G5" s="1051"/>
      <c r="H5" s="1051"/>
      <c r="I5" s="1051"/>
      <c r="J5" s="455"/>
      <c r="K5" s="455"/>
      <c r="L5" s="455"/>
    </row>
    <row r="6" spans="1:12" x14ac:dyDescent="0.3">
      <c r="A6" s="9"/>
      <c r="B6" s="9"/>
      <c r="C6" s="9"/>
      <c r="D6" s="9"/>
      <c r="E6" s="9"/>
      <c r="F6" s="9"/>
      <c r="G6" s="9"/>
      <c r="H6" s="9" t="s">
        <v>1</v>
      </c>
      <c r="J6" s="9"/>
      <c r="L6" s="11" t="s">
        <v>21</v>
      </c>
    </row>
    <row r="7" spans="1:12" ht="34.5" customHeight="1" x14ac:dyDescent="0.3">
      <c r="A7" s="1007" t="s">
        <v>29</v>
      </c>
      <c r="B7" s="1053" t="s">
        <v>232</v>
      </c>
      <c r="C7" s="1049" t="s">
        <v>345</v>
      </c>
      <c r="D7" s="1007" t="s">
        <v>23</v>
      </c>
      <c r="E7" s="1007" t="s">
        <v>30</v>
      </c>
      <c r="F7" s="1052" t="s">
        <v>292</v>
      </c>
      <c r="G7" s="1052"/>
      <c r="H7" s="1007" t="s">
        <v>24</v>
      </c>
      <c r="I7" s="1007"/>
      <c r="J7" s="1007" t="s">
        <v>27</v>
      </c>
      <c r="K7" s="1007" t="s">
        <v>28</v>
      </c>
      <c r="L7" s="1007"/>
    </row>
    <row r="8" spans="1:12" ht="26.4" x14ac:dyDescent="0.3">
      <c r="A8" s="1007"/>
      <c r="B8" s="1053"/>
      <c r="C8" s="1050"/>
      <c r="D8" s="1007"/>
      <c r="E8" s="1007"/>
      <c r="F8" s="354" t="s">
        <v>294</v>
      </c>
      <c r="G8" s="354" t="s">
        <v>293</v>
      </c>
      <c r="H8" s="18" t="s">
        <v>280</v>
      </c>
      <c r="I8" s="18" t="s">
        <v>25</v>
      </c>
      <c r="J8" s="1007"/>
      <c r="K8" s="18" t="s">
        <v>26</v>
      </c>
      <c r="L8" s="18" t="s">
        <v>25</v>
      </c>
    </row>
    <row r="9" spans="1:12" x14ac:dyDescent="0.3">
      <c r="A9" s="19">
        <v>1</v>
      </c>
      <c r="B9" s="203">
        <v>2</v>
      </c>
      <c r="C9" s="203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6</v>
      </c>
      <c r="K9" s="19">
        <v>7</v>
      </c>
      <c r="L9" s="19">
        <v>8</v>
      </c>
    </row>
    <row r="10" spans="1:12" ht="16.8" x14ac:dyDescent="0.3">
      <c r="A10" s="261" t="s">
        <v>88</v>
      </c>
      <c r="B10" s="266">
        <v>1</v>
      </c>
      <c r="C10" s="263">
        <f>main!AW9</f>
        <v>17912.7</v>
      </c>
      <c r="D10" s="263">
        <f>main!AX9</f>
        <v>18837.3</v>
      </c>
      <c r="E10" s="263">
        <f>main!AY9</f>
        <v>18264.3</v>
      </c>
      <c r="F10" s="263">
        <f>main!AZ9</f>
        <v>18235</v>
      </c>
      <c r="G10" s="263">
        <f>main!BA9</f>
        <v>29.299999999999997</v>
      </c>
      <c r="H10" s="263">
        <f>main!BB9</f>
        <v>-573</v>
      </c>
      <c r="I10" s="263">
        <f>main!BC9</f>
        <v>96.958162794030983</v>
      </c>
      <c r="J10" s="263">
        <f>main!BD9</f>
        <v>16724.400000000001</v>
      </c>
      <c r="K10" s="263">
        <f>main!BE9</f>
        <v>1539.8999999999987</v>
      </c>
      <c r="L10" s="263">
        <f>main!BF9</f>
        <v>109.20750520198033</v>
      </c>
    </row>
    <row r="11" spans="1:12" x14ac:dyDescent="0.3">
      <c r="A11" s="119" t="s">
        <v>32</v>
      </c>
      <c r="B11" s="190">
        <v>11</v>
      </c>
      <c r="C11" s="245">
        <f>main!AW10</f>
        <v>4072</v>
      </c>
      <c r="D11" s="245">
        <f>main!AX10</f>
        <v>4039</v>
      </c>
      <c r="E11" s="245">
        <f>main!AY10</f>
        <v>3975</v>
      </c>
      <c r="F11" s="245">
        <f>main!AZ10</f>
        <v>3975</v>
      </c>
      <c r="G11" s="245">
        <f>main!BA10</f>
        <v>0</v>
      </c>
      <c r="H11" s="245">
        <f>main!BB10</f>
        <v>-64.000000000000341</v>
      </c>
      <c r="I11" s="245">
        <f>main!BC10</f>
        <v>98.415449368655601</v>
      </c>
      <c r="J11" s="245">
        <f>main!BD10</f>
        <v>3637</v>
      </c>
      <c r="K11" s="245">
        <f>main!BE10</f>
        <v>337.99999999999989</v>
      </c>
      <c r="L11" s="245">
        <f>main!BF10</f>
        <v>109.29337365960956</v>
      </c>
    </row>
    <row r="12" spans="1:12" x14ac:dyDescent="0.3">
      <c r="A12" s="42" t="s">
        <v>33</v>
      </c>
      <c r="B12" s="191">
        <v>111</v>
      </c>
      <c r="C12" s="241">
        <f>main!AW11</f>
        <v>2824.4</v>
      </c>
      <c r="D12" s="241">
        <f>main!AX11</f>
        <v>2825.6000000000004</v>
      </c>
      <c r="E12" s="241">
        <f>main!AY11</f>
        <v>2819.5</v>
      </c>
      <c r="F12" s="241">
        <f>main!AZ11</f>
        <v>2819.5</v>
      </c>
      <c r="G12" s="241">
        <f>main!BA11</f>
        <v>0</v>
      </c>
      <c r="H12" s="241">
        <f>main!BB11</f>
        <v>-6.1000000000003638</v>
      </c>
      <c r="I12" s="241">
        <f>main!BC11</f>
        <v>99.784116647791606</v>
      </c>
      <c r="J12" s="23">
        <f>main!BD11</f>
        <v>2474.9</v>
      </c>
      <c r="K12" s="23">
        <f>main!BE11</f>
        <v>344.59999999999991</v>
      </c>
      <c r="L12" s="23">
        <f>main!BF11</f>
        <v>113.92379490080407</v>
      </c>
    </row>
    <row r="13" spans="1:12" x14ac:dyDescent="0.3">
      <c r="A13" s="100" t="s">
        <v>11</v>
      </c>
      <c r="B13" s="109"/>
      <c r="C13" s="109"/>
      <c r="D13" s="241"/>
      <c r="E13" s="241"/>
      <c r="F13" s="241"/>
      <c r="G13" s="241"/>
      <c r="H13" s="241"/>
      <c r="I13" s="241"/>
      <c r="J13" s="23"/>
      <c r="K13" s="23"/>
      <c r="L13" s="23"/>
    </row>
    <row r="14" spans="1:12" x14ac:dyDescent="0.3">
      <c r="A14" s="197" t="s">
        <v>239</v>
      </c>
      <c r="B14" s="192">
        <v>1111</v>
      </c>
      <c r="C14" s="242">
        <f>main!AW13</f>
        <v>2601.3000000000002</v>
      </c>
      <c r="D14" s="242">
        <f>main!AX13</f>
        <v>2584.8000000000002</v>
      </c>
      <c r="E14" s="242">
        <f>main!AY13</f>
        <v>2709.2</v>
      </c>
      <c r="F14" s="242">
        <f>main!AZ13</f>
        <v>2709.2</v>
      </c>
      <c r="G14" s="242">
        <f>main!BA13</f>
        <v>0</v>
      </c>
      <c r="H14" s="242">
        <f>main!BB13</f>
        <v>124.39999999999964</v>
      </c>
      <c r="I14" s="242">
        <f>main!BC13</f>
        <v>104.81275147013307</v>
      </c>
      <c r="J14" s="104">
        <f>main!BD13</f>
        <v>2359</v>
      </c>
      <c r="K14" s="104">
        <f>main!BE13</f>
        <v>350.19999999999982</v>
      </c>
      <c r="L14" s="104">
        <f>main!BF13</f>
        <v>114.84527342094107</v>
      </c>
    </row>
    <row r="15" spans="1:12" x14ac:dyDescent="0.3">
      <c r="A15" s="197" t="s">
        <v>240</v>
      </c>
      <c r="B15" s="192">
        <v>1112</v>
      </c>
      <c r="C15" s="242">
        <f>main!AW14</f>
        <v>223.1</v>
      </c>
      <c r="D15" s="242">
        <f>main!AX14</f>
        <v>240.8</v>
      </c>
      <c r="E15" s="242">
        <f>main!AY14</f>
        <v>110.3</v>
      </c>
      <c r="F15" s="242">
        <f>main!AZ14</f>
        <v>110.3</v>
      </c>
      <c r="G15" s="242">
        <f>main!BA14</f>
        <v>0</v>
      </c>
      <c r="H15" s="242">
        <f>main!BB14</f>
        <v>-130.5</v>
      </c>
      <c r="I15" s="242">
        <f>main!BC14</f>
        <v>45.805647840531563</v>
      </c>
      <c r="J15" s="104">
        <f>main!BD14</f>
        <v>115.9</v>
      </c>
      <c r="K15" s="104">
        <f>main!BE14</f>
        <v>-5.6000000000000085</v>
      </c>
      <c r="L15" s="104">
        <f>main!BF14</f>
        <v>95.168248490077644</v>
      </c>
    </row>
    <row r="16" spans="1:12" x14ac:dyDescent="0.3">
      <c r="A16" s="42" t="s">
        <v>370</v>
      </c>
      <c r="B16" s="144">
        <v>113</v>
      </c>
      <c r="C16" s="241">
        <f>main!AW15</f>
        <v>532.29999999999995</v>
      </c>
      <c r="D16" s="241">
        <f>main!AX15</f>
        <v>533.6</v>
      </c>
      <c r="E16" s="241">
        <f>main!AY15</f>
        <v>536.79999999999995</v>
      </c>
      <c r="F16" s="241">
        <f>main!AZ15</f>
        <v>536.79999999999995</v>
      </c>
      <c r="G16" s="241">
        <f>main!BA15</f>
        <v>0</v>
      </c>
      <c r="H16" s="241">
        <f>main!BB15</f>
        <v>3.1999999999999318</v>
      </c>
      <c r="I16" s="241">
        <f>main!BC15</f>
        <v>100.59970014992503</v>
      </c>
      <c r="J16" s="23">
        <f>main!BD15</f>
        <v>529.1</v>
      </c>
      <c r="K16" s="23">
        <f>main!BE15</f>
        <v>7.6999999999999318</v>
      </c>
      <c r="L16" s="23">
        <f>main!BF15</f>
        <v>101.45530145530144</v>
      </c>
    </row>
    <row r="17" spans="1:12" x14ac:dyDescent="0.3">
      <c r="A17" s="100" t="s">
        <v>4</v>
      </c>
      <c r="B17" s="144"/>
      <c r="C17" s="144"/>
      <c r="D17" s="241"/>
      <c r="E17" s="241"/>
      <c r="F17" s="241"/>
      <c r="G17" s="241"/>
      <c r="H17" s="241"/>
      <c r="I17" s="241"/>
      <c r="J17" s="23"/>
      <c r="K17" s="97">
        <f>main!BE16</f>
        <v>0</v>
      </c>
      <c r="L17" s="23"/>
    </row>
    <row r="18" spans="1:12" x14ac:dyDescent="0.3">
      <c r="A18" s="102" t="s">
        <v>229</v>
      </c>
      <c r="B18" s="142">
        <v>1131</v>
      </c>
      <c r="C18" s="242">
        <f>main!AW17</f>
        <v>185.7</v>
      </c>
      <c r="D18" s="242">
        <f>main!AX17</f>
        <v>185.1</v>
      </c>
      <c r="E18" s="242">
        <f>main!AY17</f>
        <v>178.6</v>
      </c>
      <c r="F18" s="242">
        <f>main!AZ17</f>
        <v>178.6</v>
      </c>
      <c r="G18" s="242">
        <f>main!BA17</f>
        <v>0</v>
      </c>
      <c r="H18" s="242">
        <f>main!BB17</f>
        <v>-6.5</v>
      </c>
      <c r="I18" s="242">
        <f>main!BC17</f>
        <v>96.488384656942188</v>
      </c>
      <c r="J18" s="104">
        <f>main!BD17</f>
        <v>185</v>
      </c>
      <c r="K18" s="104">
        <f>main!BE17</f>
        <v>-6.4000000000000057</v>
      </c>
      <c r="L18" s="104">
        <f>main!BF17</f>
        <v>96.540540540540547</v>
      </c>
    </row>
    <row r="19" spans="1:12" x14ac:dyDescent="0.3">
      <c r="A19" s="102" t="s">
        <v>230</v>
      </c>
      <c r="B19" s="142">
        <v>1132</v>
      </c>
      <c r="C19" s="242">
        <f>main!AW18</f>
        <v>346.1</v>
      </c>
      <c r="D19" s="242">
        <f>main!AX18</f>
        <v>347.8</v>
      </c>
      <c r="E19" s="242">
        <f>main!AY18</f>
        <v>357.2</v>
      </c>
      <c r="F19" s="242">
        <f>main!AZ18</f>
        <v>357.2</v>
      </c>
      <c r="G19" s="242">
        <f>main!BA18</f>
        <v>0</v>
      </c>
      <c r="H19" s="242">
        <f>main!BB18</f>
        <v>9.3999999999999773</v>
      </c>
      <c r="I19" s="242">
        <f>main!BC18</f>
        <v>102.70270270270269</v>
      </c>
      <c r="J19" s="104">
        <f>main!BD18</f>
        <v>343.2</v>
      </c>
      <c r="K19" s="104">
        <f>main!BE18</f>
        <v>14</v>
      </c>
      <c r="L19" s="104">
        <f>main!BF18</f>
        <v>104.07925407925407</v>
      </c>
    </row>
    <row r="20" spans="1:12" x14ac:dyDescent="0.3">
      <c r="A20" s="102" t="s">
        <v>247</v>
      </c>
      <c r="B20" s="142">
        <v>1133</v>
      </c>
      <c r="C20" s="242">
        <f>main!AW19</f>
        <v>0.5</v>
      </c>
      <c r="D20" s="242">
        <f>main!AX19</f>
        <v>0.7</v>
      </c>
      <c r="E20" s="242">
        <f>main!AY19</f>
        <v>1</v>
      </c>
      <c r="F20" s="242">
        <f>main!AZ19</f>
        <v>1</v>
      </c>
      <c r="G20" s="242">
        <f>main!BA19</f>
        <v>0</v>
      </c>
      <c r="H20" s="242">
        <f>main!BB19</f>
        <v>0.30000000000000004</v>
      </c>
      <c r="I20" s="242">
        <f>main!BC19</f>
        <v>142.85714285714286</v>
      </c>
      <c r="J20" s="104">
        <f>main!BD19</f>
        <v>0.9</v>
      </c>
      <c r="K20" s="104">
        <f>main!BE19</f>
        <v>9.9999999999999978E-2</v>
      </c>
      <c r="L20" s="104">
        <f>main!BF19</f>
        <v>111.11111111111111</v>
      </c>
    </row>
    <row r="21" spans="1:12" x14ac:dyDescent="0.3">
      <c r="A21" s="46" t="s">
        <v>34</v>
      </c>
      <c r="B21" s="144">
        <v>114</v>
      </c>
      <c r="C21" s="241">
        <f>main!AW21</f>
        <v>715.3</v>
      </c>
      <c r="D21" s="241">
        <f>main!AX21</f>
        <v>679.8</v>
      </c>
      <c r="E21" s="241">
        <f>main!AY21</f>
        <v>618.70000000000005</v>
      </c>
      <c r="F21" s="241">
        <f>main!AZ21</f>
        <v>618.70000000000005</v>
      </c>
      <c r="G21" s="241">
        <f>main!BA21</f>
        <v>0</v>
      </c>
      <c r="H21" s="241">
        <f>main!BB21</f>
        <v>-61.099999999999909</v>
      </c>
      <c r="I21" s="241">
        <f>main!BC21</f>
        <v>91.01206237128568</v>
      </c>
      <c r="J21" s="107">
        <f>main!BD21</f>
        <v>633</v>
      </c>
      <c r="K21" s="23">
        <f>main!BE21</f>
        <v>-14.299999999999955</v>
      </c>
      <c r="L21" s="23">
        <f>main!BF21</f>
        <v>97.740916271721971</v>
      </c>
    </row>
    <row r="22" spans="1:12" x14ac:dyDescent="0.3">
      <c r="A22" s="100" t="s">
        <v>11</v>
      </c>
      <c r="B22" s="144"/>
      <c r="C22" s="144"/>
      <c r="D22" s="241"/>
      <c r="E22" s="241"/>
      <c r="F22" s="241"/>
      <c r="G22" s="241"/>
      <c r="H22" s="241"/>
      <c r="I22" s="241"/>
      <c r="J22" s="107"/>
      <c r="K22" s="23"/>
      <c r="L22" s="23"/>
    </row>
    <row r="23" spans="1:12" x14ac:dyDescent="0.3">
      <c r="A23" s="111" t="s">
        <v>290</v>
      </c>
      <c r="B23" s="193">
        <v>1141</v>
      </c>
      <c r="C23" s="243">
        <f>main!AW23</f>
        <v>136.80000000000001</v>
      </c>
      <c r="D23" s="243">
        <f>main!AX23</f>
        <v>131.6</v>
      </c>
      <c r="E23" s="243">
        <f>main!AY23</f>
        <v>83.8</v>
      </c>
      <c r="F23" s="243">
        <f>main!AZ23</f>
        <v>83.8</v>
      </c>
      <c r="G23" s="243">
        <f>main!BA23</f>
        <v>0</v>
      </c>
      <c r="H23" s="243">
        <f>main!BB23</f>
        <v>-47.8</v>
      </c>
      <c r="I23" s="243">
        <f>main!BC23</f>
        <v>63.677811550151972</v>
      </c>
      <c r="J23" s="143">
        <f>main!BD23</f>
        <v>86.7</v>
      </c>
      <c r="K23" s="143">
        <f>main!BE23</f>
        <v>-2.9000000000000057</v>
      </c>
      <c r="L23" s="143">
        <f>main!BF23</f>
        <v>96.655132641291814</v>
      </c>
    </row>
    <row r="24" spans="1:12" x14ac:dyDescent="0.3">
      <c r="A24" s="103" t="s">
        <v>4</v>
      </c>
      <c r="B24" s="144"/>
      <c r="C24" s="144"/>
      <c r="D24" s="241"/>
      <c r="E24" s="241"/>
      <c r="F24" s="241"/>
      <c r="G24" s="241"/>
      <c r="H24" s="241"/>
      <c r="I24" s="241"/>
      <c r="J24" s="23"/>
      <c r="K24" s="23"/>
      <c r="L24" s="23"/>
    </row>
    <row r="25" spans="1:12" ht="26.4" x14ac:dyDescent="0.3">
      <c r="A25" s="33" t="s">
        <v>39</v>
      </c>
      <c r="B25" s="187">
        <v>11411</v>
      </c>
      <c r="C25" s="244">
        <f>main!AW25</f>
        <v>136.80000000000001</v>
      </c>
      <c r="D25" s="244">
        <f>main!AX25</f>
        <v>131.6</v>
      </c>
      <c r="E25" s="244">
        <f>main!AY25</f>
        <v>83.8</v>
      </c>
      <c r="F25" s="244">
        <f>main!AZ25</f>
        <v>83.8</v>
      </c>
      <c r="G25" s="244">
        <f>main!BA25</f>
        <v>0</v>
      </c>
      <c r="H25" s="244">
        <f>main!BB25</f>
        <v>-47.8</v>
      </c>
      <c r="I25" s="244">
        <f>main!BC25</f>
        <v>63.677811550151972</v>
      </c>
      <c r="J25" s="901">
        <f>main!BD25</f>
        <v>86.7</v>
      </c>
      <c r="K25" s="901">
        <f>main!BE25</f>
        <v>-2.9000000000000057</v>
      </c>
      <c r="L25" s="901">
        <f>main!BF25</f>
        <v>96.655132641291814</v>
      </c>
    </row>
    <row r="26" spans="1:12" x14ac:dyDescent="0.3">
      <c r="A26" s="111" t="s">
        <v>17</v>
      </c>
      <c r="B26" s="189">
        <v>1142</v>
      </c>
      <c r="C26" s="243">
        <f>main!AW28</f>
        <v>2.1</v>
      </c>
      <c r="D26" s="243">
        <f>main!AX28</f>
        <v>2.1</v>
      </c>
      <c r="E26" s="243">
        <f>main!AY28</f>
        <v>3.1</v>
      </c>
      <c r="F26" s="243">
        <f>main!AZ28</f>
        <v>3.1</v>
      </c>
      <c r="G26" s="243">
        <f>main!BA28</f>
        <v>0</v>
      </c>
      <c r="H26" s="243">
        <f>main!BB28</f>
        <v>1</v>
      </c>
      <c r="I26" s="243">
        <f>main!BC28</f>
        <v>147.61904761904762</v>
      </c>
      <c r="J26" s="143">
        <f>main!BD28</f>
        <v>1.8</v>
      </c>
      <c r="K26" s="937">
        <f>main!BE28</f>
        <v>1.3</v>
      </c>
      <c r="L26" s="143">
        <f>main!BF28</f>
        <v>172.22222222222223</v>
      </c>
    </row>
    <row r="27" spans="1:12" x14ac:dyDescent="0.3">
      <c r="A27" s="103" t="s">
        <v>4</v>
      </c>
      <c r="B27" s="144"/>
      <c r="C27" s="144"/>
      <c r="D27" s="250">
        <f>main!AX29</f>
        <v>0</v>
      </c>
      <c r="E27" s="250"/>
      <c r="F27" s="250"/>
      <c r="G27" s="250"/>
      <c r="H27" s="248"/>
      <c r="I27" s="248"/>
      <c r="J27" s="775">
        <f>main!BD29</f>
        <v>0</v>
      </c>
      <c r="K27" s="97">
        <f>main!BE27</f>
        <v>0</v>
      </c>
      <c r="L27" s="775" t="str">
        <f>main!BF29</f>
        <v xml:space="preserve"> </v>
      </c>
    </row>
    <row r="28" spans="1:12" x14ac:dyDescent="0.3">
      <c r="A28" s="33" t="s">
        <v>278</v>
      </c>
      <c r="B28" s="144"/>
      <c r="C28" s="247">
        <f>main!AW30</f>
        <v>2.1</v>
      </c>
      <c r="D28" s="247">
        <f>main!AX30</f>
        <v>2.1</v>
      </c>
      <c r="E28" s="247">
        <f>main!AY30</f>
        <v>3.1</v>
      </c>
      <c r="F28" s="247">
        <f>main!AZ30</f>
        <v>3.1</v>
      </c>
      <c r="G28" s="247">
        <f>main!BA30</f>
        <v>0</v>
      </c>
      <c r="H28" s="247">
        <f>main!BB30</f>
        <v>1</v>
      </c>
      <c r="I28" s="247">
        <f>main!BC30</f>
        <v>147.61904761904762</v>
      </c>
      <c r="J28" s="778">
        <f>main!BD30</f>
        <v>1.8</v>
      </c>
      <c r="K28" s="901">
        <f>main!BE28</f>
        <v>1.3</v>
      </c>
      <c r="L28" s="778">
        <f>main!BF30</f>
        <v>172.22222222222223</v>
      </c>
    </row>
    <row r="29" spans="1:12" x14ac:dyDescent="0.3">
      <c r="A29" s="188" t="s">
        <v>248</v>
      </c>
      <c r="B29" s="189">
        <v>1144</v>
      </c>
      <c r="C29" s="243">
        <f>main!AW40</f>
        <v>491</v>
      </c>
      <c r="D29" s="243">
        <f>main!AX40</f>
        <v>463.6</v>
      </c>
      <c r="E29" s="243">
        <f>main!AY40</f>
        <v>456.2</v>
      </c>
      <c r="F29" s="243">
        <f>main!AZ40</f>
        <v>456.2</v>
      </c>
      <c r="G29" s="243">
        <f>main!BA40</f>
        <v>0</v>
      </c>
      <c r="H29" s="243">
        <f>main!BB40</f>
        <v>-7.4000000000000341</v>
      </c>
      <c r="I29" s="243">
        <f>main!BC40</f>
        <v>98.403796376186364</v>
      </c>
      <c r="J29" s="143">
        <f>main!BD40</f>
        <v>457.1</v>
      </c>
      <c r="K29" s="143">
        <f>main!BE40</f>
        <v>-0.90000000000003411</v>
      </c>
      <c r="L29" s="143">
        <f>main!BF40</f>
        <v>99.803106541238236</v>
      </c>
    </row>
    <row r="30" spans="1:12" ht="27.6" x14ac:dyDescent="0.3">
      <c r="A30" s="188" t="s">
        <v>267</v>
      </c>
      <c r="B30" s="189">
        <v>1145</v>
      </c>
      <c r="C30" s="243">
        <f>main!AW41</f>
        <v>40.5</v>
      </c>
      <c r="D30" s="243">
        <f>main!AX41</f>
        <v>37.6</v>
      </c>
      <c r="E30" s="243">
        <f>main!AY41</f>
        <v>29.6</v>
      </c>
      <c r="F30" s="243">
        <f>main!AZ41</f>
        <v>29.6</v>
      </c>
      <c r="G30" s="243">
        <f>main!BA41</f>
        <v>0</v>
      </c>
      <c r="H30" s="243">
        <f>main!BB41</f>
        <v>-8</v>
      </c>
      <c r="I30" s="243">
        <f>main!BC41</f>
        <v>78.723404255319153</v>
      </c>
      <c r="J30" s="143">
        <f>main!BD41</f>
        <v>43.3</v>
      </c>
      <c r="K30" s="143">
        <f>main!BE41</f>
        <v>-13.699999999999996</v>
      </c>
      <c r="L30" s="143">
        <f>main!BF41</f>
        <v>68.360277136258674</v>
      </c>
    </row>
    <row r="31" spans="1:12" x14ac:dyDescent="0.3">
      <c r="A31" s="188" t="s">
        <v>250</v>
      </c>
      <c r="B31" s="189">
        <v>1146</v>
      </c>
      <c r="C31" s="243">
        <f>main!AW42</f>
        <v>44.9</v>
      </c>
      <c r="D31" s="243">
        <f>main!AX42</f>
        <v>44.9</v>
      </c>
      <c r="E31" s="243">
        <f>main!AY42</f>
        <v>46</v>
      </c>
      <c r="F31" s="243">
        <f>main!AZ42</f>
        <v>46</v>
      </c>
      <c r="G31" s="243">
        <f>main!BA42</f>
        <v>0</v>
      </c>
      <c r="H31" s="243">
        <f>main!BB42</f>
        <v>1.1000000000000014</v>
      </c>
      <c r="I31" s="243">
        <f>main!BC42</f>
        <v>102.44988864142539</v>
      </c>
      <c r="J31" s="143">
        <f>main!BD42</f>
        <v>44.1</v>
      </c>
      <c r="K31" s="722">
        <f>main!BE42</f>
        <v>1.8999999999999986</v>
      </c>
      <c r="L31" s="722">
        <f>main!BF42</f>
        <v>104.30839002267574</v>
      </c>
    </row>
    <row r="32" spans="1:12" ht="15.6" x14ac:dyDescent="0.3">
      <c r="A32" s="120" t="s">
        <v>44</v>
      </c>
      <c r="B32" s="108">
        <v>13</v>
      </c>
      <c r="C32" s="245">
        <f>main!AW50</f>
        <v>4.5999999999999996</v>
      </c>
      <c r="D32" s="245">
        <f>main!AX50</f>
        <v>52.4</v>
      </c>
      <c r="E32" s="245">
        <f>main!AY50</f>
        <v>25.4</v>
      </c>
      <c r="F32" s="245">
        <f>main!AZ50</f>
        <v>0</v>
      </c>
      <c r="G32" s="245">
        <f>main!BA50</f>
        <v>25.4</v>
      </c>
      <c r="H32" s="245">
        <f>main!BB50</f>
        <v>-27</v>
      </c>
      <c r="I32" s="245">
        <f>main!BC50</f>
        <v>48.473282442748086</v>
      </c>
      <c r="J32" s="245">
        <f>main!BD50</f>
        <v>62.1</v>
      </c>
      <c r="K32" s="776">
        <f>main!BE50</f>
        <v>-36.700000000000003</v>
      </c>
      <c r="L32" s="245">
        <f>main!BF50</f>
        <v>40.901771336553942</v>
      </c>
    </row>
    <row r="33" spans="1:12" x14ac:dyDescent="0.3">
      <c r="A33" s="46" t="s">
        <v>45</v>
      </c>
      <c r="B33" s="144">
        <v>131</v>
      </c>
      <c r="C33" s="241">
        <f>main!AW51</f>
        <v>2.2000000000000002</v>
      </c>
      <c r="D33" s="241">
        <f>main!AX51</f>
        <v>7.1</v>
      </c>
      <c r="E33" s="241">
        <f>main!AY51</f>
        <v>4.0999999999999996</v>
      </c>
      <c r="F33" s="241">
        <f>main!AZ51</f>
        <v>0</v>
      </c>
      <c r="G33" s="241">
        <f>main!BA51</f>
        <v>4.0999999999999996</v>
      </c>
      <c r="H33" s="241">
        <f>main!BB51</f>
        <v>-3</v>
      </c>
      <c r="I33" s="241">
        <f>main!BC51</f>
        <v>57.74647887323944</v>
      </c>
      <c r="J33" s="23">
        <f>main!BD51</f>
        <v>13.4</v>
      </c>
      <c r="K33" s="97">
        <f>main!BE51</f>
        <v>-9.3000000000000007</v>
      </c>
      <c r="L33" s="23">
        <f>main!BF51</f>
        <v>30.597014925373127</v>
      </c>
    </row>
    <row r="34" spans="1:12" x14ac:dyDescent="0.3">
      <c r="A34" s="106" t="s">
        <v>51</v>
      </c>
      <c r="B34" s="144">
        <v>132</v>
      </c>
      <c r="C34" s="241">
        <f>main!AW52</f>
        <v>2.4</v>
      </c>
      <c r="D34" s="241">
        <f>main!AX52</f>
        <v>45.3</v>
      </c>
      <c r="E34" s="241">
        <f>main!AY52</f>
        <v>21.3</v>
      </c>
      <c r="F34" s="241">
        <f>main!AZ52</f>
        <v>0</v>
      </c>
      <c r="G34" s="241">
        <f>main!BA52</f>
        <v>21.3</v>
      </c>
      <c r="H34" s="241">
        <f>main!BB52</f>
        <v>-23.999999999999996</v>
      </c>
      <c r="I34" s="241">
        <f>main!BC52</f>
        <v>47.019867549668881</v>
      </c>
      <c r="J34" s="23">
        <f>main!BD52</f>
        <v>48.7</v>
      </c>
      <c r="K34" s="97">
        <f>main!BE52</f>
        <v>-27.400000000000002</v>
      </c>
      <c r="L34" s="23">
        <f>main!BF52</f>
        <v>43.737166324435314</v>
      </c>
    </row>
    <row r="35" spans="1:12" ht="15.6" x14ac:dyDescent="0.3">
      <c r="A35" s="121" t="s">
        <v>40</v>
      </c>
      <c r="B35" s="108">
        <v>14</v>
      </c>
      <c r="C35" s="245">
        <f>main!AW53</f>
        <v>604.70000000000005</v>
      </c>
      <c r="D35" s="245">
        <f>main!AX53</f>
        <v>662.5</v>
      </c>
      <c r="E35" s="245">
        <f>main!AY53</f>
        <v>645.99999999999989</v>
      </c>
      <c r="F35" s="245">
        <f>main!AZ53</f>
        <v>645.99999999999989</v>
      </c>
      <c r="G35" s="245">
        <f>main!BA53</f>
        <v>0</v>
      </c>
      <c r="H35" s="245">
        <f>main!BB53</f>
        <v>-16.500000000000114</v>
      </c>
      <c r="I35" s="245">
        <f>main!BC53</f>
        <v>97.50943396226414</v>
      </c>
      <c r="J35" s="245">
        <f>main!BD53</f>
        <v>697.09999999999991</v>
      </c>
      <c r="K35" s="245">
        <f>main!BE53</f>
        <v>-51.100000000000023</v>
      </c>
      <c r="L35" s="245">
        <f>main!BF53</f>
        <v>92.669631329794854</v>
      </c>
    </row>
    <row r="36" spans="1:12" x14ac:dyDescent="0.3">
      <c r="A36" s="46" t="s">
        <v>41</v>
      </c>
      <c r="B36" s="144">
        <v>141</v>
      </c>
      <c r="C36" s="241">
        <f>main!AW54</f>
        <v>117.60000000000001</v>
      </c>
      <c r="D36" s="241">
        <f>main!AX54</f>
        <v>121.6</v>
      </c>
      <c r="E36" s="241">
        <f>main!AY54</f>
        <v>121.89999999999999</v>
      </c>
      <c r="F36" s="241">
        <f>main!AZ54</f>
        <v>121.89999999999999</v>
      </c>
      <c r="G36" s="241">
        <f>main!BA54</f>
        <v>0</v>
      </c>
      <c r="H36" s="241">
        <f>main!BB54</f>
        <v>0.29999999999999716</v>
      </c>
      <c r="I36" s="241">
        <f>main!BC54</f>
        <v>100.24671052631579</v>
      </c>
      <c r="J36" s="23">
        <f>main!BD54</f>
        <v>127.30000000000001</v>
      </c>
      <c r="K36" s="23">
        <f>main!BE54</f>
        <v>-5.4000000000000199</v>
      </c>
      <c r="L36" s="23">
        <f>main!BF54</f>
        <v>95.75805184603297</v>
      </c>
    </row>
    <row r="37" spans="1:12" x14ac:dyDescent="0.3">
      <c r="A37" s="110" t="s">
        <v>263</v>
      </c>
      <c r="B37" s="142">
        <v>1411</v>
      </c>
      <c r="C37" s="242">
        <f>main!AW56</f>
        <v>2</v>
      </c>
      <c r="D37" s="242">
        <f>main!AX56</f>
        <v>2.1</v>
      </c>
      <c r="E37" s="242">
        <f>main!AY56</f>
        <v>1.5</v>
      </c>
      <c r="F37" s="242">
        <f>main!AZ56</f>
        <v>1.5</v>
      </c>
      <c r="G37" s="242">
        <f>main!BA56</f>
        <v>0</v>
      </c>
      <c r="H37" s="242">
        <f>main!BB56</f>
        <v>-0.60000000000000009</v>
      </c>
      <c r="I37" s="242">
        <f>main!BC56</f>
        <v>71.428571428571431</v>
      </c>
      <c r="J37" s="104">
        <f>main!BD56</f>
        <v>1.3</v>
      </c>
      <c r="K37" s="104">
        <f>main!BE56</f>
        <v>0.19999999999999996</v>
      </c>
      <c r="L37" s="104">
        <f>main!BF56</f>
        <v>115.38461538461537</v>
      </c>
    </row>
    <row r="38" spans="1:12" x14ac:dyDescent="0.3">
      <c r="A38" s="110" t="s">
        <v>264</v>
      </c>
      <c r="B38" s="142">
        <v>1412</v>
      </c>
      <c r="C38" s="242">
        <f>main!AW58</f>
        <v>8.1999999999999993</v>
      </c>
      <c r="D38" s="242">
        <f>main!AX58</f>
        <v>8.4</v>
      </c>
      <c r="E38" s="242">
        <f>main!AY58</f>
        <v>9.1</v>
      </c>
      <c r="F38" s="242">
        <f>main!AZ58</f>
        <v>9.1</v>
      </c>
      <c r="G38" s="242">
        <f>main!BA58</f>
        <v>0</v>
      </c>
      <c r="H38" s="242">
        <f>main!BB58</f>
        <v>0.69999999999999929</v>
      </c>
      <c r="I38" s="242">
        <f>main!BC58</f>
        <v>108.33333333333333</v>
      </c>
      <c r="J38" s="104">
        <f>main!BD58</f>
        <v>9.3000000000000007</v>
      </c>
      <c r="K38" s="104">
        <f>main!BE58</f>
        <v>-0.20000000000000107</v>
      </c>
      <c r="L38" s="104">
        <f>main!BF58</f>
        <v>97.849462365591393</v>
      </c>
    </row>
    <row r="39" spans="1:12" x14ac:dyDescent="0.3">
      <c r="A39" s="110" t="s">
        <v>289</v>
      </c>
      <c r="B39" s="142">
        <v>1415</v>
      </c>
      <c r="C39" s="242">
        <f>main!AW59</f>
        <v>107.4</v>
      </c>
      <c r="D39" s="242">
        <f>main!AX59</f>
        <v>111.1</v>
      </c>
      <c r="E39" s="242">
        <f>main!AY59</f>
        <v>111.3</v>
      </c>
      <c r="F39" s="242">
        <f>main!AZ59</f>
        <v>111.3</v>
      </c>
      <c r="G39" s="242">
        <f>main!BA59</f>
        <v>0</v>
      </c>
      <c r="H39" s="242">
        <f>main!BB59</f>
        <v>0.20000000000000284</v>
      </c>
      <c r="I39" s="242">
        <f>main!BC59</f>
        <v>100.18001800180019</v>
      </c>
      <c r="J39" s="104">
        <f>main!BD59</f>
        <v>116.7</v>
      </c>
      <c r="K39" s="104">
        <f>main!BE59</f>
        <v>-5.4000000000000057</v>
      </c>
      <c r="L39" s="104">
        <f>main!BF59</f>
        <v>95.372750642673523</v>
      </c>
    </row>
    <row r="40" spans="1:12" x14ac:dyDescent="0.3">
      <c r="A40" s="46" t="s">
        <v>53</v>
      </c>
      <c r="B40" s="144">
        <v>142</v>
      </c>
      <c r="C40" s="241">
        <f>main!AW60</f>
        <v>448.1</v>
      </c>
      <c r="D40" s="241">
        <f>main!AX60</f>
        <v>425</v>
      </c>
      <c r="E40" s="241">
        <f>main!AY60</f>
        <v>428.9</v>
      </c>
      <c r="F40" s="241">
        <f>main!AZ60</f>
        <v>428.9</v>
      </c>
      <c r="G40" s="241">
        <f>main!BA60</f>
        <v>0</v>
      </c>
      <c r="H40" s="241">
        <f>main!BB60</f>
        <v>3.8999999999999773</v>
      </c>
      <c r="I40" s="241">
        <f>main!BC60</f>
        <v>100.91764705882353</v>
      </c>
      <c r="J40" s="23">
        <f>main!BD60</f>
        <v>451.59999999999997</v>
      </c>
      <c r="K40" s="23">
        <f>main!BE60</f>
        <v>-22.699999999999989</v>
      </c>
      <c r="L40" s="23">
        <f>main!BF60</f>
        <v>94.973427812223207</v>
      </c>
    </row>
    <row r="41" spans="1:12" x14ac:dyDescent="0.3">
      <c r="A41" s="110" t="s">
        <v>265</v>
      </c>
      <c r="B41" s="142">
        <v>1422</v>
      </c>
      <c r="C41" s="242">
        <f>main!AW62</f>
        <v>42.5</v>
      </c>
      <c r="D41" s="242">
        <f>main!AX62</f>
        <v>53.5</v>
      </c>
      <c r="E41" s="242">
        <f>main!AY62</f>
        <v>172.9</v>
      </c>
      <c r="F41" s="242">
        <f>main!AZ62</f>
        <v>172.9</v>
      </c>
      <c r="G41" s="242">
        <f>main!BA62</f>
        <v>0</v>
      </c>
      <c r="H41" s="242">
        <f>main!BB62</f>
        <v>119.4</v>
      </c>
      <c r="I41" s="242" t="str">
        <f>main!BC62</f>
        <v>&gt;200</v>
      </c>
      <c r="J41" s="104">
        <f>main!BD62</f>
        <v>65.2</v>
      </c>
      <c r="K41" s="104">
        <f>main!BE62</f>
        <v>107.7</v>
      </c>
      <c r="L41" s="104" t="str">
        <f>main!BF62</f>
        <v>&gt;200</v>
      </c>
    </row>
    <row r="42" spans="1:12" ht="26.4" x14ac:dyDescent="0.3">
      <c r="A42" s="110" t="s">
        <v>266</v>
      </c>
      <c r="B42" s="142">
        <v>1423</v>
      </c>
      <c r="C42" s="242">
        <f>main!AW63</f>
        <v>405.6</v>
      </c>
      <c r="D42" s="242">
        <f>main!AX63</f>
        <v>371.5</v>
      </c>
      <c r="E42" s="242">
        <f>main!AY63</f>
        <v>256</v>
      </c>
      <c r="F42" s="242">
        <f>main!AZ63</f>
        <v>256</v>
      </c>
      <c r="G42" s="242">
        <f>main!BA63</f>
        <v>0</v>
      </c>
      <c r="H42" s="242">
        <f>main!BB63</f>
        <v>-115.5</v>
      </c>
      <c r="I42" s="242">
        <f>main!BC63</f>
        <v>68.90982503364738</v>
      </c>
      <c r="J42" s="104">
        <f>main!BD63</f>
        <v>386.4</v>
      </c>
      <c r="K42" s="104">
        <f>main!BE63</f>
        <v>-130.39999999999998</v>
      </c>
      <c r="L42" s="104">
        <f>main!BF63</f>
        <v>66.252587991718428</v>
      </c>
    </row>
    <row r="43" spans="1:12" x14ac:dyDescent="0.3">
      <c r="A43" s="46" t="s">
        <v>52</v>
      </c>
      <c r="B43" s="144">
        <v>143</v>
      </c>
      <c r="C43" s="241">
        <f>main!AW64</f>
        <v>2.2999999999999998</v>
      </c>
      <c r="D43" s="241">
        <f>main!AX64</f>
        <v>2.4</v>
      </c>
      <c r="E43" s="241">
        <f>main!AY64</f>
        <v>2.2999999999999998</v>
      </c>
      <c r="F43" s="241">
        <f>main!AZ64</f>
        <v>2.2999999999999998</v>
      </c>
      <c r="G43" s="241">
        <f>main!BA64</f>
        <v>0</v>
      </c>
      <c r="H43" s="241">
        <f>main!BB64</f>
        <v>-0.10000000000000009</v>
      </c>
      <c r="I43" s="241">
        <f>main!BC64</f>
        <v>95.833333333333329</v>
      </c>
      <c r="J43" s="23">
        <f>main!BD64</f>
        <v>2.6</v>
      </c>
      <c r="K43" s="23">
        <f>main!BE64</f>
        <v>-0.30000000000000027</v>
      </c>
      <c r="L43" s="23">
        <f>main!BF64</f>
        <v>88.461538461538453</v>
      </c>
    </row>
    <row r="44" spans="1:12" x14ac:dyDescent="0.3">
      <c r="A44" s="46" t="s">
        <v>42</v>
      </c>
      <c r="B44" s="144">
        <v>144</v>
      </c>
      <c r="C44" s="241">
        <f>main!AW65</f>
        <v>22.1</v>
      </c>
      <c r="D44" s="241">
        <f>main!AX65</f>
        <v>98.2</v>
      </c>
      <c r="E44" s="241">
        <f>main!AY65</f>
        <v>76.8</v>
      </c>
      <c r="F44" s="241">
        <f>main!AZ65</f>
        <v>76.8</v>
      </c>
      <c r="G44" s="241">
        <f>main!BA65</f>
        <v>0</v>
      </c>
      <c r="H44" s="241">
        <f>main!BB65</f>
        <v>-21.400000000000006</v>
      </c>
      <c r="I44" s="241">
        <f>main!BC65</f>
        <v>78.207739307535633</v>
      </c>
      <c r="J44" s="23">
        <f>main!BD65</f>
        <v>95.8</v>
      </c>
      <c r="K44" s="23">
        <f>main!BE65</f>
        <v>-19</v>
      </c>
      <c r="L44" s="97">
        <f>main!BF65</f>
        <v>80.167014613778704</v>
      </c>
    </row>
    <row r="45" spans="1:12" x14ac:dyDescent="0.3">
      <c r="A45" s="46" t="s">
        <v>43</v>
      </c>
      <c r="B45" s="144">
        <v>145</v>
      </c>
      <c r="C45" s="241">
        <f>main!AW66</f>
        <v>14.6</v>
      </c>
      <c r="D45" s="241">
        <f>main!AX66</f>
        <v>15.3</v>
      </c>
      <c r="E45" s="241">
        <f>main!AY66</f>
        <v>16.100000000000001</v>
      </c>
      <c r="F45" s="241">
        <f>main!AZ66</f>
        <v>16.100000000000001</v>
      </c>
      <c r="G45" s="241">
        <f>main!BA66</f>
        <v>0</v>
      </c>
      <c r="H45" s="241">
        <f>main!BB66</f>
        <v>0.80000000000000071</v>
      </c>
      <c r="I45" s="241">
        <f>main!BC66</f>
        <v>105.22875816993465</v>
      </c>
      <c r="J45" s="23">
        <f>main!BD66</f>
        <v>19.8</v>
      </c>
      <c r="K45" s="23">
        <f>main!BE66</f>
        <v>-3.6999999999999993</v>
      </c>
      <c r="L45" s="23">
        <f>main!BF66</f>
        <v>81.313131313131322</v>
      </c>
    </row>
    <row r="46" spans="1:12" ht="15.6" x14ac:dyDescent="0.3">
      <c r="A46" s="119" t="s">
        <v>46</v>
      </c>
      <c r="B46" s="108">
        <v>19</v>
      </c>
      <c r="C46" s="245">
        <f>main!AW68</f>
        <v>13231.4</v>
      </c>
      <c r="D46" s="245">
        <f>main!AX68</f>
        <v>14083.4</v>
      </c>
      <c r="E46" s="245">
        <f>main!AY68</f>
        <v>13617.9</v>
      </c>
      <c r="F46" s="245">
        <f>main!AZ68</f>
        <v>13614</v>
      </c>
      <c r="G46" s="245">
        <f>main!BA68</f>
        <v>3.9</v>
      </c>
      <c r="H46" s="245">
        <f>main!BB68</f>
        <v>-465.5</v>
      </c>
      <c r="I46" s="245">
        <f>main!BC68</f>
        <v>96.694690202649923</v>
      </c>
      <c r="J46" s="245">
        <f>main!BD68</f>
        <v>12328.2</v>
      </c>
      <c r="K46" s="245">
        <f>main!BE68</f>
        <v>1289.6999999999989</v>
      </c>
      <c r="L46" s="245">
        <f>main!BF68</f>
        <v>110.46138122353628</v>
      </c>
    </row>
    <row r="47" spans="1:12" x14ac:dyDescent="0.3">
      <c r="A47" s="902" t="s">
        <v>46</v>
      </c>
      <c r="B47" s="144">
        <v>191</v>
      </c>
      <c r="C47" s="241">
        <f>main!AW69</f>
        <v>13231.4</v>
      </c>
      <c r="D47" s="241">
        <f>main!AX69</f>
        <v>14083.4</v>
      </c>
      <c r="E47" s="241">
        <f>main!AY69</f>
        <v>13617.9</v>
      </c>
      <c r="F47" s="241">
        <f>main!AZ69</f>
        <v>13614</v>
      </c>
      <c r="G47" s="241">
        <f>main!BA69</f>
        <v>3.9</v>
      </c>
      <c r="H47" s="241">
        <f>main!BB69</f>
        <v>-465.5</v>
      </c>
      <c r="I47" s="241">
        <f>main!BC69</f>
        <v>96.694690202649923</v>
      </c>
      <c r="J47" s="23">
        <f>main!BD69</f>
        <v>12328.2</v>
      </c>
      <c r="K47" s="23">
        <f>main!BE69</f>
        <v>1289.6999999999989</v>
      </c>
      <c r="L47" s="23">
        <f>main!BF69</f>
        <v>110.46138122353628</v>
      </c>
    </row>
    <row r="48" spans="1:12" ht="16.8" x14ac:dyDescent="0.3">
      <c r="A48" s="261" t="s">
        <v>55</v>
      </c>
      <c r="B48" s="266" t="s">
        <v>54</v>
      </c>
      <c r="C48" s="263">
        <f>main!AW106</f>
        <v>18178.199999999997</v>
      </c>
      <c r="D48" s="263">
        <f>main!AX106</f>
        <v>19944.3</v>
      </c>
      <c r="E48" s="263">
        <f>main!AY106</f>
        <v>17927.400000000001</v>
      </c>
      <c r="F48" s="263">
        <f>main!AZ106</f>
        <v>17882.5</v>
      </c>
      <c r="G48" s="263">
        <f>main!BA106</f>
        <v>44.900000000000006</v>
      </c>
      <c r="H48" s="263">
        <f>main!BB106</f>
        <v>-2016.8999999999978</v>
      </c>
      <c r="I48" s="263">
        <f>main!BC106</f>
        <v>89.887336231404475</v>
      </c>
      <c r="J48" s="263">
        <f>main!BD106</f>
        <v>16937.5</v>
      </c>
      <c r="K48" s="263">
        <f>main!BE106</f>
        <v>989.90000000000146</v>
      </c>
      <c r="L48" s="263">
        <f>main!BF106</f>
        <v>105.84442804428045</v>
      </c>
    </row>
    <row r="49" spans="1:12" ht="15.6" x14ac:dyDescent="0.3">
      <c r="A49" s="308" t="s">
        <v>281</v>
      </c>
      <c r="B49" s="287"/>
      <c r="C49" s="286"/>
      <c r="D49" s="288"/>
      <c r="E49" s="288"/>
      <c r="F49" s="288"/>
      <c r="G49" s="288"/>
      <c r="H49" s="288"/>
      <c r="I49" s="288"/>
      <c r="J49" s="107"/>
      <c r="K49" s="97"/>
      <c r="L49" s="97"/>
    </row>
    <row r="50" spans="1:12" ht="16.8" x14ac:dyDescent="0.3">
      <c r="A50" s="946" t="s">
        <v>56</v>
      </c>
      <c r="B50" s="949">
        <v>2</v>
      </c>
      <c r="C50" s="950">
        <f>main!AW77</f>
        <v>15187.000000000002</v>
      </c>
      <c r="D50" s="950">
        <f>main!AX77</f>
        <v>15243.7</v>
      </c>
      <c r="E50" s="950">
        <f>main!AY77</f>
        <v>14113.8</v>
      </c>
      <c r="F50" s="950">
        <f>main!AZ77</f>
        <v>14105.099999999999</v>
      </c>
      <c r="G50" s="950">
        <f>main!BA77</f>
        <v>8.6999999999999993</v>
      </c>
      <c r="H50" s="950">
        <f>main!BB77</f>
        <v>-1129.9000000000015</v>
      </c>
      <c r="I50" s="950">
        <f>main!BC77</f>
        <v>92.587757565420461</v>
      </c>
      <c r="J50" s="950">
        <f>main!BD77</f>
        <v>13090.000000000002</v>
      </c>
      <c r="K50" s="950">
        <f>main!BE77</f>
        <v>1023.7999999999975</v>
      </c>
      <c r="L50" s="950">
        <f>main!BF77</f>
        <v>107.82123758594344</v>
      </c>
    </row>
    <row r="51" spans="1:12" ht="15.6" x14ac:dyDescent="0.3">
      <c r="A51" s="58" t="s">
        <v>224</v>
      </c>
      <c r="B51" s="296">
        <v>21</v>
      </c>
      <c r="C51" s="288">
        <f>main!AW78</f>
        <v>10186.6</v>
      </c>
      <c r="D51" s="288">
        <f>main!AX78</f>
        <v>10328.200000000001</v>
      </c>
      <c r="E51" s="288">
        <f>main!AY78</f>
        <v>9948.2999999999993</v>
      </c>
      <c r="F51" s="288">
        <f>main!AZ78</f>
        <v>9948</v>
      </c>
      <c r="G51" s="288">
        <f>main!BA78</f>
        <v>0.3</v>
      </c>
      <c r="H51" s="288">
        <f>main!BB78</f>
        <v>-379.90000000000146</v>
      </c>
      <c r="I51" s="288">
        <f>main!BC78</f>
        <v>96.32172111306906</v>
      </c>
      <c r="J51" s="288">
        <f>main!BD78</f>
        <v>8974</v>
      </c>
      <c r="K51" s="288">
        <f>main!BE78</f>
        <v>974.29999999999927</v>
      </c>
      <c r="L51" s="288">
        <f>main!BF78</f>
        <v>110.85691999108536</v>
      </c>
    </row>
    <row r="52" spans="1:12" ht="15.6" x14ac:dyDescent="0.3">
      <c r="A52" s="58" t="s">
        <v>223</v>
      </c>
      <c r="B52" s="296">
        <v>22</v>
      </c>
      <c r="C52" s="288">
        <f>main!AW79</f>
        <v>3532.9</v>
      </c>
      <c r="D52" s="288">
        <f>main!AX79</f>
        <v>3285.2</v>
      </c>
      <c r="E52" s="288">
        <f>main!AY79</f>
        <v>2838.6</v>
      </c>
      <c r="F52" s="288">
        <f>main!AZ79</f>
        <v>2837</v>
      </c>
      <c r="G52" s="288">
        <f>main!BA79</f>
        <v>1.6</v>
      </c>
      <c r="H52" s="288">
        <f>main!BB79</f>
        <v>-446.59999999999991</v>
      </c>
      <c r="I52" s="288">
        <f>main!BC79</f>
        <v>86.40569828320956</v>
      </c>
      <c r="J52" s="288">
        <f>main!BD79</f>
        <v>2753.2</v>
      </c>
      <c r="K52" s="288">
        <f>main!BE79</f>
        <v>85.400000000000091</v>
      </c>
      <c r="L52" s="288">
        <f>main!BF79</f>
        <v>103.10184512567196</v>
      </c>
    </row>
    <row r="53" spans="1:12" ht="15.6" x14ac:dyDescent="0.3">
      <c r="A53" s="58" t="s">
        <v>339</v>
      </c>
      <c r="B53" s="296">
        <v>24</v>
      </c>
      <c r="C53" s="288">
        <f>main!AW80</f>
        <v>71.900000000000006</v>
      </c>
      <c r="D53" s="288">
        <f>main!AX80</f>
        <v>41.5</v>
      </c>
      <c r="E53" s="288">
        <f>main!AY80</f>
        <v>27.8</v>
      </c>
      <c r="F53" s="288">
        <f>main!AZ80</f>
        <v>27.8</v>
      </c>
      <c r="G53" s="288">
        <f>main!BA80</f>
        <v>0</v>
      </c>
      <c r="H53" s="288">
        <f>main!BB80</f>
        <v>-13.7</v>
      </c>
      <c r="I53" s="288">
        <f>main!BC80</f>
        <v>66.987951807228924</v>
      </c>
      <c r="J53" s="288">
        <f>main!BD80</f>
        <v>26.9</v>
      </c>
      <c r="K53" s="288">
        <f>main!BE80</f>
        <v>0.90000000000000213</v>
      </c>
      <c r="L53" s="288">
        <f>main!BF80</f>
        <v>103.3457249070632</v>
      </c>
    </row>
    <row r="54" spans="1:12" x14ac:dyDescent="0.3">
      <c r="A54" s="105" t="s">
        <v>340</v>
      </c>
      <c r="B54" s="297">
        <v>241</v>
      </c>
      <c r="C54" s="938">
        <f>main!AW82</f>
        <v>61.2</v>
      </c>
      <c r="D54" s="938">
        <f>main!AX82</f>
        <v>19.7</v>
      </c>
      <c r="E54" s="938">
        <f>main!AY82</f>
        <v>12.2</v>
      </c>
      <c r="F54" s="938">
        <f>main!AZ82</f>
        <v>12.2</v>
      </c>
      <c r="G54" s="938">
        <f>main!BA82</f>
        <v>0</v>
      </c>
      <c r="H54" s="938">
        <f>main!BB82</f>
        <v>-7.5</v>
      </c>
      <c r="I54" s="938">
        <f>main!BC82</f>
        <v>61.928934010152282</v>
      </c>
      <c r="J54" s="938">
        <f>main!BD82</f>
        <v>16.100000000000001</v>
      </c>
      <c r="K54" s="938">
        <f>main!BE82</f>
        <v>-3.9000000000000021</v>
      </c>
      <c r="L54" s="938">
        <f>main!BF82</f>
        <v>75.776397515527933</v>
      </c>
    </row>
    <row r="55" spans="1:12" x14ac:dyDescent="0.3">
      <c r="A55" s="105" t="s">
        <v>341</v>
      </c>
      <c r="B55" s="297">
        <v>242</v>
      </c>
      <c r="C55" s="938">
        <f>main!AW83</f>
        <v>3.9</v>
      </c>
      <c r="D55" s="938">
        <f>main!AX83</f>
        <v>16.3</v>
      </c>
      <c r="E55" s="938">
        <f>main!AY83</f>
        <v>10.3</v>
      </c>
      <c r="F55" s="938">
        <f>main!AZ83</f>
        <v>10.3</v>
      </c>
      <c r="G55" s="938">
        <f>main!BA83</f>
        <v>0</v>
      </c>
      <c r="H55" s="938">
        <f>main!BB83</f>
        <v>-6</v>
      </c>
      <c r="I55" s="938">
        <f>main!BC83</f>
        <v>63.190184049079754</v>
      </c>
      <c r="J55" s="938">
        <f>main!BD83</f>
        <v>5.4</v>
      </c>
      <c r="K55" s="938">
        <f>main!BE83</f>
        <v>4.9000000000000004</v>
      </c>
      <c r="L55" s="938">
        <f>main!BF83</f>
        <v>190.74074074074073</v>
      </c>
    </row>
    <row r="56" spans="1:12" ht="17.25" customHeight="1" x14ac:dyDescent="0.3">
      <c r="A56" s="194" t="s">
        <v>342</v>
      </c>
      <c r="B56" s="297">
        <v>243</v>
      </c>
      <c r="C56" s="938">
        <f>main!AW84</f>
        <v>6.8</v>
      </c>
      <c r="D56" s="938">
        <f>main!AX84</f>
        <v>5.5</v>
      </c>
      <c r="E56" s="938">
        <f>main!AY84</f>
        <v>5.3</v>
      </c>
      <c r="F56" s="938">
        <f>main!AZ84</f>
        <v>5.3</v>
      </c>
      <c r="G56" s="938">
        <f>main!BA84</f>
        <v>0</v>
      </c>
      <c r="H56" s="938">
        <f>main!BB84</f>
        <v>-0.20000000000000018</v>
      </c>
      <c r="I56" s="938">
        <f>main!BC84</f>
        <v>96.36363636363636</v>
      </c>
      <c r="J56" s="938">
        <f>main!BD84</f>
        <v>5.4</v>
      </c>
      <c r="K56" s="938">
        <f>main!BE84</f>
        <v>-0.10000000000000053</v>
      </c>
      <c r="L56" s="938">
        <f>main!BF84</f>
        <v>98.148148148148138</v>
      </c>
    </row>
    <row r="57" spans="1:12" ht="15.6" x14ac:dyDescent="0.3">
      <c r="A57" s="58" t="s">
        <v>225</v>
      </c>
      <c r="B57" s="296">
        <v>25</v>
      </c>
      <c r="C57" s="288">
        <f>main!AW85</f>
        <v>335</v>
      </c>
      <c r="D57" s="288">
        <f>main!AX85</f>
        <v>520.29999999999995</v>
      </c>
      <c r="E57" s="288">
        <f>main!AY85</f>
        <v>444.2</v>
      </c>
      <c r="F57" s="288">
        <f>main!AZ85</f>
        <v>441.5</v>
      </c>
      <c r="G57" s="288">
        <f>main!BA85</f>
        <v>2.7</v>
      </c>
      <c r="H57" s="288">
        <f>main!BB85</f>
        <v>-76.099999999999966</v>
      </c>
      <c r="I57" s="288">
        <f>main!BC85</f>
        <v>85.373822794541624</v>
      </c>
      <c r="J57" s="288">
        <f>main!BD85</f>
        <v>449.2</v>
      </c>
      <c r="K57" s="288">
        <f>main!BE85</f>
        <v>-5</v>
      </c>
      <c r="L57" s="288">
        <f>main!BF85</f>
        <v>98.88691006233303</v>
      </c>
    </row>
    <row r="58" spans="1:12" ht="15.6" x14ac:dyDescent="0.3">
      <c r="A58" s="58" t="s">
        <v>288</v>
      </c>
      <c r="B58" s="296">
        <v>26</v>
      </c>
      <c r="C58" s="288">
        <f>main!AW86</f>
        <v>0</v>
      </c>
      <c r="D58" s="288">
        <f>main!AX86</f>
        <v>0</v>
      </c>
      <c r="E58" s="288">
        <f>main!AY86</f>
        <v>0</v>
      </c>
      <c r="F58" s="288">
        <f>main!AZ86</f>
        <v>0</v>
      </c>
      <c r="G58" s="288">
        <f>main!BA86</f>
        <v>0</v>
      </c>
      <c r="H58" s="288">
        <f>main!BB86</f>
        <v>0</v>
      </c>
      <c r="I58" s="288" t="str">
        <f>main!BC86</f>
        <v xml:space="preserve"> </v>
      </c>
      <c r="J58" s="288">
        <f>main!BD86</f>
        <v>0</v>
      </c>
      <c r="K58" s="288">
        <f>main!BE86</f>
        <v>0</v>
      </c>
      <c r="L58" s="288" t="str">
        <f>main!BF86</f>
        <v xml:space="preserve"> </v>
      </c>
    </row>
    <row r="59" spans="1:12" ht="15.6" x14ac:dyDescent="0.3">
      <c r="A59" s="58" t="s">
        <v>221</v>
      </c>
      <c r="B59" s="296">
        <v>27</v>
      </c>
      <c r="C59" s="288">
        <f>main!AW87</f>
        <v>695.2</v>
      </c>
      <c r="D59" s="288">
        <f>main!AX87</f>
        <v>818.6</v>
      </c>
      <c r="E59" s="288">
        <f>main!AY87</f>
        <v>651</v>
      </c>
      <c r="F59" s="288">
        <f>main!AZ87</f>
        <v>651</v>
      </c>
      <c r="G59" s="288">
        <f>main!BA87</f>
        <v>0</v>
      </c>
      <c r="H59" s="288">
        <f>main!BB87</f>
        <v>-167.60000000000002</v>
      </c>
      <c r="I59" s="288">
        <f>main!BC87</f>
        <v>79.526020034204734</v>
      </c>
      <c r="J59" s="288">
        <f>main!BD87</f>
        <v>696.6</v>
      </c>
      <c r="K59" s="288">
        <f>main!BE87</f>
        <v>-45.600000000000023</v>
      </c>
      <c r="L59" s="288">
        <f>main!BF87</f>
        <v>93.453919035314385</v>
      </c>
    </row>
    <row r="60" spans="1:12" ht="15.6" x14ac:dyDescent="0.3">
      <c r="A60" s="58" t="s">
        <v>220</v>
      </c>
      <c r="B60" s="296">
        <v>28</v>
      </c>
      <c r="C60" s="288">
        <f>main!AW88</f>
        <v>363.2</v>
      </c>
      <c r="D60" s="288">
        <f>main!AX88</f>
        <v>232.1</v>
      </c>
      <c r="E60" s="288">
        <f>main!AY88</f>
        <v>187.3</v>
      </c>
      <c r="F60" s="288">
        <f>main!AZ88</f>
        <v>183.20000000000002</v>
      </c>
      <c r="G60" s="288">
        <f>main!BA88</f>
        <v>4.0999999999999996</v>
      </c>
      <c r="H60" s="288">
        <f>main!BB88</f>
        <v>-44.799999999999983</v>
      </c>
      <c r="I60" s="288">
        <f>main!BC88</f>
        <v>80.697975010771231</v>
      </c>
      <c r="J60" s="288">
        <f>main!BD88</f>
        <v>166.6</v>
      </c>
      <c r="K60" s="288">
        <f>main!BE88</f>
        <v>20.700000000000017</v>
      </c>
      <c r="L60" s="288">
        <f>main!BF88</f>
        <v>112.42496998799521</v>
      </c>
    </row>
    <row r="61" spans="1:12" ht="31.2" x14ac:dyDescent="0.3">
      <c r="A61" s="218" t="s">
        <v>219</v>
      </c>
      <c r="B61" s="305">
        <v>29</v>
      </c>
      <c r="C61" s="288">
        <f>main!AW89</f>
        <v>2.2000000000000002</v>
      </c>
      <c r="D61" s="288">
        <f>main!AX89</f>
        <v>17.8</v>
      </c>
      <c r="E61" s="288">
        <f>main!AY89</f>
        <v>16.600000000000001</v>
      </c>
      <c r="F61" s="288">
        <f>main!AZ89</f>
        <v>16.600000000000001</v>
      </c>
      <c r="G61" s="288">
        <f>main!BA89</f>
        <v>0</v>
      </c>
      <c r="H61" s="288">
        <f>main!BB89</f>
        <v>-1.1999999999999993</v>
      </c>
      <c r="I61" s="288">
        <f>main!BC89</f>
        <v>93.258426966292134</v>
      </c>
      <c r="J61" s="288">
        <f>main!BD89</f>
        <v>23.5</v>
      </c>
      <c r="K61" s="288">
        <f>main!BE89</f>
        <v>-6.8999999999999986</v>
      </c>
      <c r="L61" s="288">
        <f>main!BF89</f>
        <v>70.638297872340431</v>
      </c>
    </row>
    <row r="62" spans="1:12" x14ac:dyDescent="0.3">
      <c r="A62" s="309" t="s">
        <v>235</v>
      </c>
      <c r="B62" s="192">
        <v>291</v>
      </c>
      <c r="C62" s="938">
        <f>main!AW90</f>
        <v>2.2000000000000002</v>
      </c>
      <c r="D62" s="938">
        <f>main!AX90</f>
        <v>17.8</v>
      </c>
      <c r="E62" s="938">
        <f>main!AY90</f>
        <v>16.600000000000001</v>
      </c>
      <c r="F62" s="938">
        <f>main!AZ90</f>
        <v>16.600000000000001</v>
      </c>
      <c r="G62" s="938">
        <f>main!BA90</f>
        <v>0</v>
      </c>
      <c r="H62" s="938">
        <f>main!BB90</f>
        <v>-1.1999999999999993</v>
      </c>
      <c r="I62" s="938">
        <f>main!BC90</f>
        <v>93.258426966292134</v>
      </c>
      <c r="J62" s="938">
        <f>main!BD90</f>
        <v>23.5</v>
      </c>
      <c r="K62" s="938">
        <f>main!BE90</f>
        <v>-6.8999999999999986</v>
      </c>
      <c r="L62" s="938">
        <f>main!BF90</f>
        <v>70.638297872340431</v>
      </c>
    </row>
    <row r="63" spans="1:12" ht="16.8" x14ac:dyDescent="0.3">
      <c r="A63" s="947" t="s">
        <v>210</v>
      </c>
      <c r="B63" s="949">
        <v>3</v>
      </c>
      <c r="C63" s="950">
        <f>main!AW94</f>
        <v>2991.2000000000003</v>
      </c>
      <c r="D63" s="950">
        <f>main!AX94</f>
        <v>4700.6000000000004</v>
      </c>
      <c r="E63" s="950">
        <f>main!AY94</f>
        <v>3813.6</v>
      </c>
      <c r="F63" s="950">
        <f>main!AZ94</f>
        <v>3777.4</v>
      </c>
      <c r="G63" s="950">
        <f>main!BA94</f>
        <v>36.200000000000003</v>
      </c>
      <c r="H63" s="950">
        <f>main!BB94</f>
        <v>-887.00000000000045</v>
      </c>
      <c r="I63" s="950">
        <f>main!BC94</f>
        <v>81.130068501893376</v>
      </c>
      <c r="J63" s="950">
        <f>main!BD94</f>
        <v>3847.5000000000005</v>
      </c>
      <c r="K63" s="950">
        <f>main!BE94</f>
        <v>-33.900000000000546</v>
      </c>
      <c r="L63" s="950">
        <f>main!BF94</f>
        <v>99.118908382066266</v>
      </c>
    </row>
    <row r="64" spans="1:12" ht="15.6" x14ac:dyDescent="0.3">
      <c r="A64" s="58" t="s">
        <v>211</v>
      </c>
      <c r="B64" s="296">
        <v>31</v>
      </c>
      <c r="C64" s="288">
        <f>main!AW95</f>
        <v>1826.1</v>
      </c>
      <c r="D64" s="288">
        <f>main!AX95</f>
        <v>3470.1</v>
      </c>
      <c r="E64" s="288">
        <f>main!AY95</f>
        <v>2849.3</v>
      </c>
      <c r="F64" s="288">
        <f>main!AZ95</f>
        <v>2813.3</v>
      </c>
      <c r="G64" s="288">
        <f>main!BA95</f>
        <v>36</v>
      </c>
      <c r="H64" s="288">
        <f>main!BB95</f>
        <v>-620.79999999999973</v>
      </c>
      <c r="I64" s="288">
        <f>main!BC95</f>
        <v>82.110025647675869</v>
      </c>
      <c r="J64" s="288">
        <f>main!BD95</f>
        <v>2603.8000000000002</v>
      </c>
      <c r="K64" s="288">
        <f>main!BE95</f>
        <v>245.5</v>
      </c>
      <c r="L64" s="288">
        <f>main!BF95</f>
        <v>109.42852753667715</v>
      </c>
    </row>
    <row r="65" spans="1:12" ht="15.6" x14ac:dyDescent="0.3">
      <c r="A65" s="98" t="s">
        <v>11</v>
      </c>
      <c r="B65" s="295"/>
      <c r="C65" s="286"/>
      <c r="D65" s="288"/>
      <c r="E65" s="288"/>
      <c r="F65" s="288"/>
      <c r="G65" s="288"/>
      <c r="H65" s="288"/>
      <c r="I65" s="288"/>
      <c r="J65" s="107"/>
      <c r="K65" s="97"/>
      <c r="L65" s="97"/>
    </row>
    <row r="66" spans="1:12" x14ac:dyDescent="0.3">
      <c r="A66" s="195" t="s">
        <v>231</v>
      </c>
      <c r="B66" s="297">
        <v>3192</v>
      </c>
      <c r="C66" s="938">
        <f>main!AW97</f>
        <v>174.8</v>
      </c>
      <c r="D66" s="938">
        <f>main!AX97</f>
        <v>792.1</v>
      </c>
      <c r="E66" s="938">
        <f>main!AY97</f>
        <v>528.29999999999995</v>
      </c>
      <c r="F66" s="938">
        <f>main!AZ97</f>
        <v>516.69999999999993</v>
      </c>
      <c r="G66" s="938">
        <f>main!BA97</f>
        <v>11.6</v>
      </c>
      <c r="H66" s="938">
        <f>main!BB97</f>
        <v>-263.80000000000007</v>
      </c>
      <c r="I66" s="938">
        <f>main!BC97</f>
        <v>66.696124226739045</v>
      </c>
      <c r="J66" s="938">
        <f>main!BD97</f>
        <v>536.70000000000005</v>
      </c>
      <c r="K66" s="938">
        <f>main!BE97</f>
        <v>-8.4000000000000909</v>
      </c>
      <c r="L66" s="938">
        <f>main!BF97</f>
        <v>98.434879821129101</v>
      </c>
    </row>
    <row r="67" spans="1:12" ht="15.6" x14ac:dyDescent="0.3">
      <c r="A67" s="643" t="s">
        <v>365</v>
      </c>
      <c r="B67" s="296" t="s">
        <v>361</v>
      </c>
      <c r="C67" s="288">
        <f>main!AW98</f>
        <v>1446.7</v>
      </c>
      <c r="D67" s="288">
        <f>main!AX98</f>
        <v>1412.5</v>
      </c>
      <c r="E67" s="288">
        <f>main!AY98</f>
        <v>1082.0999999999999</v>
      </c>
      <c r="F67" s="288">
        <f>main!AZ98</f>
        <v>1081.8999999999999</v>
      </c>
      <c r="G67" s="288">
        <f>main!BA98</f>
        <v>0.2</v>
      </c>
      <c r="H67" s="288">
        <f>main!BB98</f>
        <v>-330.40000000000009</v>
      </c>
      <c r="I67" s="288">
        <f>main!BC98</f>
        <v>76.60884955752212</v>
      </c>
      <c r="J67" s="288">
        <f>main!BD98</f>
        <v>1343.9</v>
      </c>
      <c r="K67" s="288">
        <f>main!BE98</f>
        <v>-261.80000000000018</v>
      </c>
      <c r="L67" s="288">
        <f>main!BF98</f>
        <v>80.519383882729358</v>
      </c>
    </row>
    <row r="68" spans="1:12" ht="31.2" x14ac:dyDescent="0.3">
      <c r="A68" s="643" t="s">
        <v>276</v>
      </c>
      <c r="B68" s="953" t="s">
        <v>369</v>
      </c>
      <c r="C68" s="288">
        <f>main!AW101</f>
        <v>-281.60000000000002</v>
      </c>
      <c r="D68" s="288">
        <f>main!AX101</f>
        <v>-182</v>
      </c>
      <c r="E68" s="288">
        <f>main!AY101</f>
        <v>-117.8</v>
      </c>
      <c r="F68" s="288">
        <f>main!AZ101</f>
        <v>-117.8</v>
      </c>
      <c r="G68" s="288">
        <f>main!BA101</f>
        <v>0</v>
      </c>
      <c r="H68" s="288">
        <f>main!BB101</f>
        <v>64.2</v>
      </c>
      <c r="I68" s="288">
        <f>main!BC101</f>
        <v>64.72527472527473</v>
      </c>
      <c r="J68" s="288">
        <f>main!BD101</f>
        <v>-100.2</v>
      </c>
      <c r="K68" s="288">
        <f>main!BE101</f>
        <v>-17.599999999999994</v>
      </c>
      <c r="L68" s="288">
        <f>main!BF101</f>
        <v>117.56487025948104</v>
      </c>
    </row>
    <row r="69" spans="1:12" ht="16.8" x14ac:dyDescent="0.3">
      <c r="A69" s="261" t="s">
        <v>245</v>
      </c>
      <c r="B69" s="262" t="s">
        <v>228</v>
      </c>
      <c r="C69" s="273">
        <f>main!AW129</f>
        <v>-265.5</v>
      </c>
      <c r="D69" s="273">
        <f>main!AX129</f>
        <v>-1107.0000000000036</v>
      </c>
      <c r="E69" s="273">
        <f>main!AY129</f>
        <v>336.90000000000146</v>
      </c>
      <c r="F69" s="273">
        <f>main!AZ129</f>
        <v>352.50000000000148</v>
      </c>
      <c r="G69" s="273">
        <f>main!BA129</f>
        <v>-15.600000000000009</v>
      </c>
      <c r="H69" s="273">
        <f>main!BB129</f>
        <v>1443.9000000000051</v>
      </c>
      <c r="I69" s="273">
        <f>main!BC129</f>
        <v>130.4336043360434</v>
      </c>
      <c r="J69" s="273">
        <f>main!BD129</f>
        <v>-213.10000000000218</v>
      </c>
      <c r="K69" s="273">
        <f>main!BE129</f>
        <v>550.00000000000364</v>
      </c>
      <c r="L69" s="273">
        <f>main!BF129</f>
        <v>-158.09479117784983</v>
      </c>
    </row>
    <row r="70" spans="1:12" ht="16.8" x14ac:dyDescent="0.3">
      <c r="A70" s="264" t="s">
        <v>203</v>
      </c>
      <c r="B70" s="306" t="s">
        <v>286</v>
      </c>
      <c r="C70" s="274">
        <f>main!AW130</f>
        <v>265.5</v>
      </c>
      <c r="D70" s="274">
        <f>main!AX130</f>
        <v>1107.0000000000036</v>
      </c>
      <c r="E70" s="274">
        <f>main!AY130</f>
        <v>-336.90000000000146</v>
      </c>
      <c r="F70" s="274">
        <f>main!AZ130</f>
        <v>-352.50000000000148</v>
      </c>
      <c r="G70" s="274">
        <f>main!BA130</f>
        <v>15.600000000000009</v>
      </c>
      <c r="H70" s="274">
        <f>main!BB130</f>
        <v>-1443.9000000000051</v>
      </c>
      <c r="I70" s="274">
        <f>main!BC130</f>
        <v>30.433604336043391</v>
      </c>
      <c r="J70" s="274">
        <f>main!BD130</f>
        <v>213.10000000000218</v>
      </c>
      <c r="K70" s="274">
        <f>main!BE130</f>
        <v>-550.00000000000364</v>
      </c>
      <c r="L70" s="274">
        <f>main!BF130</f>
        <v>-158.09479117784983</v>
      </c>
    </row>
    <row r="71" spans="1:12" ht="16.8" x14ac:dyDescent="0.3">
      <c r="A71" s="265" t="s">
        <v>79</v>
      </c>
      <c r="B71" s="262" t="s">
        <v>80</v>
      </c>
      <c r="C71" s="275">
        <f>main!AW131</f>
        <v>17.399999999999999</v>
      </c>
      <c r="D71" s="275">
        <f>main!AX131</f>
        <v>17.5</v>
      </c>
      <c r="E71" s="275">
        <f>main!AY131</f>
        <v>14.4</v>
      </c>
      <c r="F71" s="275">
        <f>main!AZ131</f>
        <v>11.299999999999999</v>
      </c>
      <c r="G71" s="275">
        <f>main!BA131</f>
        <v>3.1000000000000014</v>
      </c>
      <c r="H71" s="275">
        <f>main!BB131</f>
        <v>-3.0999999999999996</v>
      </c>
      <c r="I71" s="275">
        <f>main!BC131</f>
        <v>82.285714285714278</v>
      </c>
      <c r="J71" s="275">
        <f>main!BD131</f>
        <v>13.2</v>
      </c>
      <c r="K71" s="275">
        <f>main!BE131</f>
        <v>1.2000000000000011</v>
      </c>
      <c r="L71" s="275">
        <f>main!BF131</f>
        <v>109.09090909090911</v>
      </c>
    </row>
    <row r="72" spans="1:12" x14ac:dyDescent="0.3">
      <c r="A72" s="122" t="s">
        <v>82</v>
      </c>
      <c r="B72" s="113" t="s">
        <v>81</v>
      </c>
      <c r="C72" s="252">
        <f>main!AW132</f>
        <v>3.5</v>
      </c>
      <c r="D72" s="252">
        <f>main!AX132</f>
        <v>3.5999999999999996</v>
      </c>
      <c r="E72" s="252">
        <f>main!AY132</f>
        <v>2.9000000000000004</v>
      </c>
      <c r="F72" s="252">
        <f>main!AZ132</f>
        <v>2.9000000000000004</v>
      </c>
      <c r="G72" s="252">
        <f>main!BA132</f>
        <v>0</v>
      </c>
      <c r="H72" s="252">
        <f>main!BB132</f>
        <v>-0.69999999999999929</v>
      </c>
      <c r="I72" s="252">
        <f>main!BC132</f>
        <v>80.555555555555571</v>
      </c>
      <c r="J72" s="22">
        <f>main!BD132</f>
        <v>3.8000000000000003</v>
      </c>
      <c r="K72" s="22">
        <f>main!BE132</f>
        <v>-0.89999999999999991</v>
      </c>
      <c r="L72" s="22">
        <f>main!BF132</f>
        <v>76.31578947368422</v>
      </c>
    </row>
    <row r="73" spans="1:12" ht="27.6" x14ac:dyDescent="0.3">
      <c r="A73" s="106" t="s">
        <v>86</v>
      </c>
      <c r="B73" s="114" t="s">
        <v>83</v>
      </c>
      <c r="C73" s="114"/>
      <c r="D73" s="253">
        <f>main!AX133</f>
        <v>0</v>
      </c>
      <c r="E73" s="253">
        <f>main!AY133</f>
        <v>0</v>
      </c>
      <c r="F73" s="253">
        <f>main!AZ133</f>
        <v>0</v>
      </c>
      <c r="G73" s="253">
        <f>main!BA133</f>
        <v>0</v>
      </c>
      <c r="H73" s="253">
        <f>main!BB133</f>
        <v>0</v>
      </c>
      <c r="I73" s="253" t="str">
        <f>main!BC133</f>
        <v xml:space="preserve"> </v>
      </c>
      <c r="J73" s="23">
        <f>main!BD133</f>
        <v>0</v>
      </c>
      <c r="K73" s="23">
        <f>main!BE133</f>
        <v>0</v>
      </c>
      <c r="L73" s="23" t="str">
        <f>main!BF133</f>
        <v xml:space="preserve"> </v>
      </c>
    </row>
    <row r="74" spans="1:12" x14ac:dyDescent="0.3">
      <c r="A74" s="106" t="s">
        <v>87</v>
      </c>
      <c r="B74" s="114" t="s">
        <v>84</v>
      </c>
      <c r="C74" s="114"/>
      <c r="D74" s="253">
        <f>main!AX134</f>
        <v>0</v>
      </c>
      <c r="E74" s="253">
        <f>main!AY134</f>
        <v>0</v>
      </c>
      <c r="F74" s="253">
        <f>main!AZ134</f>
        <v>0</v>
      </c>
      <c r="G74" s="253">
        <f>main!BA134</f>
        <v>0</v>
      </c>
      <c r="H74" s="253">
        <f>main!BB134</f>
        <v>0</v>
      </c>
      <c r="I74" s="253" t="str">
        <f>main!BC134</f>
        <v xml:space="preserve"> </v>
      </c>
      <c r="J74" s="23">
        <f>main!BD134</f>
        <v>0</v>
      </c>
      <c r="K74" s="23">
        <f>main!BE134</f>
        <v>0</v>
      </c>
      <c r="L74" s="23" t="str">
        <f>main!BF134</f>
        <v xml:space="preserve"> </v>
      </c>
    </row>
    <row r="75" spans="1:12" ht="27.6" x14ac:dyDescent="0.3">
      <c r="A75" s="106" t="s">
        <v>89</v>
      </c>
      <c r="B75" s="114" t="s">
        <v>85</v>
      </c>
      <c r="C75" s="253">
        <f>main!AW135</f>
        <v>3.5</v>
      </c>
      <c r="D75" s="253">
        <f>main!AX135</f>
        <v>1.9</v>
      </c>
      <c r="E75" s="253">
        <f>main!AY135</f>
        <v>1.6</v>
      </c>
      <c r="F75" s="253">
        <f>main!AZ135</f>
        <v>1.6</v>
      </c>
      <c r="G75" s="253">
        <f>main!BA135</f>
        <v>0</v>
      </c>
      <c r="H75" s="253">
        <f>main!BB135</f>
        <v>-0.29999999999999982</v>
      </c>
      <c r="I75" s="253">
        <f>main!BC135</f>
        <v>84.21052631578948</v>
      </c>
      <c r="J75" s="23">
        <f>main!BD135</f>
        <v>1.6</v>
      </c>
      <c r="K75" s="23">
        <f>main!BE135</f>
        <v>0</v>
      </c>
      <c r="L75" s="23">
        <f>main!BF135</f>
        <v>100</v>
      </c>
    </row>
    <row r="76" spans="1:12" x14ac:dyDescent="0.3">
      <c r="A76" s="106" t="s">
        <v>90</v>
      </c>
      <c r="B76" s="114" t="s">
        <v>91</v>
      </c>
      <c r="C76" s="114"/>
      <c r="D76" s="253">
        <f>main!AX136</f>
        <v>1.7</v>
      </c>
      <c r="E76" s="253">
        <f>main!AY136</f>
        <v>1.3</v>
      </c>
      <c r="F76" s="253">
        <f>main!AZ136</f>
        <v>1.3</v>
      </c>
      <c r="G76" s="253">
        <f>main!BA136</f>
        <v>0</v>
      </c>
      <c r="H76" s="253">
        <f>main!BB136</f>
        <v>-0.39999999999999991</v>
      </c>
      <c r="I76" s="253">
        <f>main!BC136</f>
        <v>76.47058823529413</v>
      </c>
      <c r="J76" s="23">
        <f>main!BD136</f>
        <v>2.2000000000000002</v>
      </c>
      <c r="K76" s="23">
        <f>main!BE136</f>
        <v>-0.90000000000000013</v>
      </c>
      <c r="L76" s="23">
        <f>main!BF136</f>
        <v>59.090909090909079</v>
      </c>
    </row>
    <row r="77" spans="1:12" x14ac:dyDescent="0.3">
      <c r="A77" s="123" t="s">
        <v>95</v>
      </c>
      <c r="B77" s="113" t="s">
        <v>94</v>
      </c>
      <c r="C77" s="252">
        <f>main!AW137</f>
        <v>0</v>
      </c>
      <c r="D77" s="252">
        <f>main!AX137</f>
        <v>0</v>
      </c>
      <c r="E77" s="254">
        <f>main!AY137</f>
        <v>3.1999999999999993</v>
      </c>
      <c r="F77" s="254">
        <f>main!AZ137</f>
        <v>9.9999999999997868E-2</v>
      </c>
      <c r="G77" s="254">
        <f>main!BA137</f>
        <v>3.1000000000000014</v>
      </c>
      <c r="H77" s="254">
        <f>main!BB137</f>
        <v>3.1999999999999993</v>
      </c>
      <c r="I77" s="252" t="str">
        <f>main!BC137</f>
        <v xml:space="preserve"> </v>
      </c>
      <c r="J77" s="22">
        <f>main!BD137</f>
        <v>-0.70000000000000107</v>
      </c>
      <c r="K77" s="22">
        <f>main!BE137</f>
        <v>3.9000000000000004</v>
      </c>
      <c r="L77" s="22" t="str">
        <f>main!BF137</f>
        <v>&lt;0</v>
      </c>
    </row>
    <row r="78" spans="1:12" x14ac:dyDescent="0.3">
      <c r="A78" s="106" t="s">
        <v>93</v>
      </c>
      <c r="B78" s="114" t="s">
        <v>268</v>
      </c>
      <c r="C78" s="253">
        <f>main!AW138</f>
        <v>0</v>
      </c>
      <c r="D78" s="253">
        <f>main!AX138</f>
        <v>0</v>
      </c>
      <c r="E78" s="248">
        <f>main!AY138</f>
        <v>21.3</v>
      </c>
      <c r="F78" s="248">
        <f>main!AZ138</f>
        <v>0.19999999999999929</v>
      </c>
      <c r="G78" s="248">
        <f>main!BA138</f>
        <v>21.1</v>
      </c>
      <c r="H78" s="248">
        <f>main!BB138</f>
        <v>21.3</v>
      </c>
      <c r="I78" s="253" t="str">
        <f>main!BC138</f>
        <v xml:space="preserve"> </v>
      </c>
      <c r="J78" s="23">
        <f>main!BD138</f>
        <v>14.2</v>
      </c>
      <c r="K78" s="23">
        <f>main!BE138</f>
        <v>7.1000000000000014</v>
      </c>
      <c r="L78" s="23">
        <f>main!BF138</f>
        <v>150.00000000000003</v>
      </c>
    </row>
    <row r="79" spans="1:12" x14ac:dyDescent="0.3">
      <c r="A79" s="106" t="s">
        <v>96</v>
      </c>
      <c r="B79" s="114" t="s">
        <v>269</v>
      </c>
      <c r="C79" s="253">
        <f>main!AW139</f>
        <v>0</v>
      </c>
      <c r="D79" s="253">
        <f>main!AX139</f>
        <v>0</v>
      </c>
      <c r="E79" s="248">
        <f>main!AY139</f>
        <v>-18.100000000000001</v>
      </c>
      <c r="F79" s="248">
        <f>main!AZ139</f>
        <v>-0.10000000000000142</v>
      </c>
      <c r="G79" s="248">
        <f>main!BA139</f>
        <v>-18</v>
      </c>
      <c r="H79" s="248">
        <f>main!BB139</f>
        <v>-18.100000000000001</v>
      </c>
      <c r="I79" s="253" t="str">
        <f>main!BC139</f>
        <v xml:space="preserve"> </v>
      </c>
      <c r="J79" s="23">
        <f>main!BD139</f>
        <v>-14.9</v>
      </c>
      <c r="K79" s="23">
        <f>main!BE139</f>
        <v>-3.2000000000000011</v>
      </c>
      <c r="L79" s="23">
        <f>main!BF139</f>
        <v>121.47651006711411</v>
      </c>
    </row>
    <row r="80" spans="1:12" ht="15.6" x14ac:dyDescent="0.3">
      <c r="A80" s="122" t="s">
        <v>99</v>
      </c>
      <c r="B80" s="113" t="s">
        <v>97</v>
      </c>
      <c r="C80" s="113"/>
      <c r="D80" s="252">
        <f>main!AX140</f>
        <v>0</v>
      </c>
      <c r="E80" s="252">
        <f>main!AY140</f>
        <v>0</v>
      </c>
      <c r="F80" s="252">
        <f>main!AZ140</f>
        <v>0</v>
      </c>
      <c r="G80" s="252">
        <f>main!BA140</f>
        <v>0</v>
      </c>
      <c r="H80" s="252">
        <f>main!BB140</f>
        <v>0</v>
      </c>
      <c r="I80" s="252" t="str">
        <f>main!BC140</f>
        <v xml:space="preserve"> </v>
      </c>
      <c r="J80" s="24">
        <f>main!BD140</f>
        <v>0</v>
      </c>
      <c r="K80" s="24">
        <f>main!BE140</f>
        <v>0</v>
      </c>
      <c r="L80" s="97" t="str">
        <f>main!BF140</f>
        <v xml:space="preserve"> </v>
      </c>
    </row>
    <row r="81" spans="1:12" ht="15.6" x14ac:dyDescent="0.3">
      <c r="A81" s="124" t="s">
        <v>101</v>
      </c>
      <c r="B81" s="114" t="s">
        <v>100</v>
      </c>
      <c r="C81" s="114"/>
      <c r="D81" s="255">
        <f>main!AX141</f>
        <v>0</v>
      </c>
      <c r="E81" s="255">
        <f>main!AY141</f>
        <v>0</v>
      </c>
      <c r="F81" s="255">
        <f>main!AZ141</f>
        <v>0</v>
      </c>
      <c r="G81" s="255">
        <f>main!BA141</f>
        <v>0</v>
      </c>
      <c r="H81" s="255">
        <f>main!BB141</f>
        <v>0</v>
      </c>
      <c r="I81" s="255" t="str">
        <f>main!BC141</f>
        <v xml:space="preserve"> </v>
      </c>
      <c r="J81" s="24">
        <f>main!BD141</f>
        <v>0</v>
      </c>
      <c r="K81" s="24">
        <f>main!BE141</f>
        <v>0</v>
      </c>
      <c r="L81" s="97" t="str">
        <f>main!BF141</f>
        <v xml:space="preserve"> </v>
      </c>
    </row>
    <row r="82" spans="1:12" ht="15.6" x14ac:dyDescent="0.3">
      <c r="A82" s="124" t="s">
        <v>103</v>
      </c>
      <c r="B82" s="114" t="s">
        <v>102</v>
      </c>
      <c r="C82" s="114"/>
      <c r="D82" s="255">
        <f>main!AX142</f>
        <v>0</v>
      </c>
      <c r="E82" s="255">
        <f>main!AY142</f>
        <v>0</v>
      </c>
      <c r="F82" s="255">
        <f>main!AZ142</f>
        <v>0</v>
      </c>
      <c r="G82" s="255">
        <f>main!BA142</f>
        <v>0</v>
      </c>
      <c r="H82" s="255">
        <f>main!BB142</f>
        <v>0</v>
      </c>
      <c r="I82" s="255" t="str">
        <f>main!BC142</f>
        <v xml:space="preserve"> </v>
      </c>
      <c r="J82" s="24">
        <f>main!BD142</f>
        <v>0</v>
      </c>
      <c r="K82" s="24">
        <f>main!BE142</f>
        <v>0</v>
      </c>
      <c r="L82" s="97" t="str">
        <f>main!BF142</f>
        <v xml:space="preserve"> </v>
      </c>
    </row>
    <row r="83" spans="1:12" ht="15.6" x14ac:dyDescent="0.3">
      <c r="A83" s="122" t="s">
        <v>106</v>
      </c>
      <c r="B83" s="113" t="s">
        <v>98</v>
      </c>
      <c r="C83" s="113"/>
      <c r="D83" s="252">
        <f>main!AX143</f>
        <v>0</v>
      </c>
      <c r="E83" s="252">
        <f>main!AY143</f>
        <v>0</v>
      </c>
      <c r="F83" s="252">
        <f>main!AZ143</f>
        <v>0</v>
      </c>
      <c r="G83" s="252">
        <f>main!BA143</f>
        <v>0</v>
      </c>
      <c r="H83" s="252">
        <f>main!BB143</f>
        <v>0</v>
      </c>
      <c r="I83" s="252" t="str">
        <f>main!BC143</f>
        <v xml:space="preserve"> </v>
      </c>
      <c r="J83" s="24">
        <f>main!BD143</f>
        <v>0</v>
      </c>
      <c r="K83" s="24">
        <f>main!BE143</f>
        <v>0</v>
      </c>
      <c r="L83" s="97" t="str">
        <f>main!BF143</f>
        <v xml:space="preserve"> </v>
      </c>
    </row>
    <row r="84" spans="1:12" ht="15.6" x14ac:dyDescent="0.3">
      <c r="A84" s="106" t="s">
        <v>104</v>
      </c>
      <c r="B84" s="114" t="s">
        <v>105</v>
      </c>
      <c r="C84" s="114"/>
      <c r="D84" s="253">
        <f>main!AX144</f>
        <v>0</v>
      </c>
      <c r="E84" s="253">
        <f>main!AY144</f>
        <v>0</v>
      </c>
      <c r="F84" s="253">
        <f>main!AZ144</f>
        <v>0</v>
      </c>
      <c r="G84" s="253">
        <f>main!BA144</f>
        <v>0</v>
      </c>
      <c r="H84" s="253">
        <f>main!BB144</f>
        <v>0</v>
      </c>
      <c r="I84" s="253" t="str">
        <f>main!BC144</f>
        <v xml:space="preserve"> </v>
      </c>
      <c r="J84" s="24">
        <f>main!BD144</f>
        <v>0</v>
      </c>
      <c r="K84" s="24">
        <f>main!BE144</f>
        <v>0</v>
      </c>
      <c r="L84" s="97" t="str">
        <f>main!BF144</f>
        <v xml:space="preserve"> </v>
      </c>
    </row>
    <row r="85" spans="1:12" ht="15.6" x14ac:dyDescent="0.3">
      <c r="A85" s="106" t="s">
        <v>108</v>
      </c>
      <c r="B85" s="114" t="s">
        <v>107</v>
      </c>
      <c r="C85" s="114"/>
      <c r="D85" s="253">
        <f>main!AX145</f>
        <v>0</v>
      </c>
      <c r="E85" s="253">
        <f>main!AY145</f>
        <v>0</v>
      </c>
      <c r="F85" s="253">
        <f>main!AZ145</f>
        <v>0</v>
      </c>
      <c r="G85" s="253">
        <f>main!BA145</f>
        <v>0</v>
      </c>
      <c r="H85" s="253">
        <f>main!BB145</f>
        <v>0</v>
      </c>
      <c r="I85" s="253" t="str">
        <f>main!BC145</f>
        <v xml:space="preserve"> </v>
      </c>
      <c r="J85" s="24">
        <f>main!BD145</f>
        <v>0</v>
      </c>
      <c r="K85" s="24">
        <f>main!BE145</f>
        <v>0</v>
      </c>
      <c r="L85" s="97" t="str">
        <f>main!BF145</f>
        <v xml:space="preserve"> </v>
      </c>
    </row>
    <row r="86" spans="1:12" ht="27.6" x14ac:dyDescent="0.3">
      <c r="A86" s="106" t="s">
        <v>109</v>
      </c>
      <c r="B86" s="114" t="s">
        <v>110</v>
      </c>
      <c r="C86" s="114"/>
      <c r="D86" s="253">
        <f>main!AX148</f>
        <v>0</v>
      </c>
      <c r="E86" s="253">
        <f>main!AY148</f>
        <v>0</v>
      </c>
      <c r="F86" s="253">
        <f>main!AZ148</f>
        <v>0</v>
      </c>
      <c r="G86" s="253">
        <f>main!BA148</f>
        <v>0</v>
      </c>
      <c r="H86" s="253">
        <f>main!BB148</f>
        <v>0</v>
      </c>
      <c r="I86" s="253" t="str">
        <f>main!BC148</f>
        <v xml:space="preserve"> </v>
      </c>
      <c r="J86" s="24">
        <f>main!BD148</f>
        <v>0</v>
      </c>
      <c r="K86" s="24">
        <f>main!BE148</f>
        <v>0</v>
      </c>
      <c r="L86" s="97" t="str">
        <f>main!BF148</f>
        <v xml:space="preserve"> </v>
      </c>
    </row>
    <row r="87" spans="1:12" ht="27.6" x14ac:dyDescent="0.3">
      <c r="A87" s="106" t="s">
        <v>112</v>
      </c>
      <c r="B87" s="196" t="s">
        <v>111</v>
      </c>
      <c r="C87" s="196"/>
      <c r="D87" s="253">
        <f>main!AX149</f>
        <v>0</v>
      </c>
      <c r="E87" s="253">
        <f>main!AY149</f>
        <v>0</v>
      </c>
      <c r="F87" s="253">
        <f>main!AZ149</f>
        <v>0</v>
      </c>
      <c r="G87" s="253">
        <f>main!BA149</f>
        <v>0</v>
      </c>
      <c r="H87" s="253">
        <f>main!BB149</f>
        <v>0</v>
      </c>
      <c r="I87" s="253" t="str">
        <f>main!BC149</f>
        <v xml:space="preserve"> </v>
      </c>
      <c r="J87" s="24">
        <f>main!BD149</f>
        <v>0</v>
      </c>
      <c r="K87" s="24">
        <f>main!BE149</f>
        <v>0</v>
      </c>
      <c r="L87" s="97" t="str">
        <f>main!BF149</f>
        <v xml:space="preserve"> </v>
      </c>
    </row>
    <row r="88" spans="1:12" ht="31.2" x14ac:dyDescent="0.3">
      <c r="A88" s="125" t="s">
        <v>117</v>
      </c>
      <c r="B88" s="112" t="s">
        <v>113</v>
      </c>
      <c r="C88" s="112"/>
      <c r="D88" s="256">
        <f>main!AX150</f>
        <v>0</v>
      </c>
      <c r="E88" s="256">
        <f>main!AY150</f>
        <v>0</v>
      </c>
      <c r="F88" s="256">
        <f>main!AZ150</f>
        <v>0</v>
      </c>
      <c r="G88" s="256">
        <f>main!BA150</f>
        <v>0</v>
      </c>
      <c r="H88" s="256">
        <f>main!BB150</f>
        <v>0</v>
      </c>
      <c r="I88" s="256" t="str">
        <f>main!BC150</f>
        <v xml:space="preserve"> </v>
      </c>
      <c r="J88" s="24">
        <f>main!BD150</f>
        <v>0</v>
      </c>
      <c r="K88" s="24">
        <f>main!BE150</f>
        <v>0</v>
      </c>
      <c r="L88" s="97" t="str">
        <f>main!BF150</f>
        <v xml:space="preserve"> </v>
      </c>
    </row>
    <row r="89" spans="1:12" ht="15.6" x14ac:dyDescent="0.3">
      <c r="A89" s="106" t="s">
        <v>114</v>
      </c>
      <c r="B89" s="114" t="s">
        <v>115</v>
      </c>
      <c r="C89" s="114"/>
      <c r="D89" s="253">
        <f>main!AX151</f>
        <v>0</v>
      </c>
      <c r="E89" s="253">
        <f>main!AY151</f>
        <v>0</v>
      </c>
      <c r="F89" s="253">
        <f>main!AZ151</f>
        <v>0</v>
      </c>
      <c r="G89" s="253">
        <f>main!BA151</f>
        <v>0</v>
      </c>
      <c r="H89" s="253">
        <f>main!BB151</f>
        <v>0</v>
      </c>
      <c r="I89" s="253" t="str">
        <f>main!BC151</f>
        <v xml:space="preserve"> </v>
      </c>
      <c r="J89" s="24">
        <f>main!BD151</f>
        <v>0</v>
      </c>
      <c r="K89" s="24">
        <f>main!BE151</f>
        <v>0</v>
      </c>
      <c r="L89" s="97" t="str">
        <f>main!BF151</f>
        <v xml:space="preserve"> </v>
      </c>
    </row>
    <row r="90" spans="1:12" ht="15.6" x14ac:dyDescent="0.3">
      <c r="A90" s="106" t="s">
        <v>116</v>
      </c>
      <c r="B90" s="114" t="s">
        <v>118</v>
      </c>
      <c r="C90" s="114"/>
      <c r="D90" s="253">
        <f>main!AX152</f>
        <v>0</v>
      </c>
      <c r="E90" s="253">
        <f>main!AY152</f>
        <v>0</v>
      </c>
      <c r="F90" s="253">
        <f>main!AZ152</f>
        <v>0</v>
      </c>
      <c r="G90" s="253">
        <f>main!BA152</f>
        <v>0</v>
      </c>
      <c r="H90" s="253">
        <f>main!BB152</f>
        <v>0</v>
      </c>
      <c r="I90" s="253" t="str">
        <f>main!BC152</f>
        <v xml:space="preserve"> </v>
      </c>
      <c r="J90" s="24">
        <f>main!BD152</f>
        <v>0</v>
      </c>
      <c r="K90" s="24">
        <f>main!BE152</f>
        <v>0</v>
      </c>
      <c r="L90" s="97" t="str">
        <f>main!BF152</f>
        <v xml:space="preserve"> </v>
      </c>
    </row>
    <row r="91" spans="1:12" ht="15.6" hidden="1" x14ac:dyDescent="0.3">
      <c r="A91" s="125" t="s">
        <v>122</v>
      </c>
      <c r="B91" s="112" t="s">
        <v>120</v>
      </c>
      <c r="C91" s="112"/>
      <c r="D91" s="256">
        <f>main!AX153</f>
        <v>0</v>
      </c>
      <c r="E91" s="256">
        <f>main!AY153</f>
        <v>0</v>
      </c>
      <c r="F91" s="256">
        <f>main!AZ153</f>
        <v>0</v>
      </c>
      <c r="G91" s="256">
        <f>main!BA153</f>
        <v>0</v>
      </c>
      <c r="H91" s="256">
        <f>main!BB153</f>
        <v>0</v>
      </c>
      <c r="I91" s="256" t="str">
        <f>main!BC153</f>
        <v xml:space="preserve"> </v>
      </c>
      <c r="J91" s="24">
        <f>main!BD153</f>
        <v>0</v>
      </c>
      <c r="K91" s="24">
        <f>main!BE153</f>
        <v>0</v>
      </c>
      <c r="L91" s="97" t="str">
        <f>main!BF153</f>
        <v xml:space="preserve"> </v>
      </c>
    </row>
    <row r="92" spans="1:12" ht="27.6" hidden="1" x14ac:dyDescent="0.3">
      <c r="A92" s="106" t="s">
        <v>119</v>
      </c>
      <c r="B92" s="114" t="s">
        <v>121</v>
      </c>
      <c r="C92" s="114"/>
      <c r="D92" s="253">
        <f>main!AX154</f>
        <v>0</v>
      </c>
      <c r="E92" s="253">
        <f>main!AY154</f>
        <v>0</v>
      </c>
      <c r="F92" s="253">
        <f>main!AZ154</f>
        <v>0</v>
      </c>
      <c r="G92" s="253">
        <f>main!BA154</f>
        <v>0</v>
      </c>
      <c r="H92" s="253">
        <f>main!BB154</f>
        <v>0</v>
      </c>
      <c r="I92" s="253" t="str">
        <f>main!BC154</f>
        <v xml:space="preserve"> </v>
      </c>
      <c r="J92" s="24">
        <f>main!BD154</f>
        <v>0</v>
      </c>
      <c r="K92" s="24">
        <f>main!BE154</f>
        <v>0</v>
      </c>
      <c r="L92" s="97" t="str">
        <f>main!BF154</f>
        <v xml:space="preserve"> </v>
      </c>
    </row>
    <row r="93" spans="1:12" ht="27.6" hidden="1" x14ac:dyDescent="0.3">
      <c r="A93" s="106" t="s">
        <v>123</v>
      </c>
      <c r="B93" s="114" t="s">
        <v>124</v>
      </c>
      <c r="C93" s="114"/>
      <c r="D93" s="311">
        <f>main!AX155</f>
        <v>0</v>
      </c>
      <c r="E93" s="311">
        <f>main!AY155</f>
        <v>0</v>
      </c>
      <c r="F93" s="311">
        <f>main!AZ155</f>
        <v>0</v>
      </c>
      <c r="G93" s="311">
        <f>main!BA155</f>
        <v>0</v>
      </c>
      <c r="H93" s="253">
        <f>main!BB155</f>
        <v>0</v>
      </c>
      <c r="I93" s="253" t="str">
        <f>main!BC155</f>
        <v xml:space="preserve"> </v>
      </c>
      <c r="J93" s="24">
        <f>main!BD155</f>
        <v>0</v>
      </c>
      <c r="K93" s="24">
        <f>main!BE155</f>
        <v>0</v>
      </c>
      <c r="L93" s="97" t="str">
        <f>main!BF155</f>
        <v xml:space="preserve"> </v>
      </c>
    </row>
    <row r="94" spans="1:12" ht="27.6" hidden="1" x14ac:dyDescent="0.3">
      <c r="A94" s="106" t="s">
        <v>125</v>
      </c>
      <c r="B94" s="114" t="s">
        <v>126</v>
      </c>
      <c r="C94" s="114"/>
      <c r="D94" s="253">
        <f>main!AX156</f>
        <v>0</v>
      </c>
      <c r="E94" s="253">
        <f>main!AY156</f>
        <v>0</v>
      </c>
      <c r="F94" s="253">
        <f>main!AZ156</f>
        <v>0</v>
      </c>
      <c r="G94" s="253">
        <f>main!BA156</f>
        <v>0</v>
      </c>
      <c r="H94" s="253">
        <f>main!BB156</f>
        <v>0</v>
      </c>
      <c r="I94" s="253" t="str">
        <f>main!BC156</f>
        <v xml:space="preserve"> </v>
      </c>
      <c r="J94" s="24">
        <f>main!BD156</f>
        <v>0</v>
      </c>
      <c r="K94" s="24">
        <f>main!BE156</f>
        <v>0</v>
      </c>
      <c r="L94" s="97" t="str">
        <f>main!BF156</f>
        <v xml:space="preserve"> </v>
      </c>
    </row>
    <row r="95" spans="1:12" ht="31.2" x14ac:dyDescent="0.3">
      <c r="A95" s="125" t="s">
        <v>130</v>
      </c>
      <c r="B95" s="113" t="s">
        <v>128</v>
      </c>
      <c r="C95" s="256">
        <f>main!AW157</f>
        <v>13.9</v>
      </c>
      <c r="D95" s="256">
        <f>main!AX157</f>
        <v>13.9</v>
      </c>
      <c r="E95" s="256">
        <f>main!AY157</f>
        <v>8.3000000000000007</v>
      </c>
      <c r="F95" s="256">
        <f>main!AZ157</f>
        <v>8.3000000000000007</v>
      </c>
      <c r="G95" s="256">
        <f>main!BA157</f>
        <v>0</v>
      </c>
      <c r="H95" s="256">
        <f>main!BB157</f>
        <v>-5.6</v>
      </c>
      <c r="I95" s="256">
        <f>main!BC157</f>
        <v>59.712230215827347</v>
      </c>
      <c r="J95" s="99">
        <f>main!BD157</f>
        <v>10.1</v>
      </c>
      <c r="K95" s="99">
        <f>main!BE157</f>
        <v>-1.7999999999999989</v>
      </c>
      <c r="L95" s="25">
        <f>main!BF157</f>
        <v>82.178217821782184</v>
      </c>
    </row>
    <row r="96" spans="1:12" ht="15.6" x14ac:dyDescent="0.3">
      <c r="A96" s="106" t="s">
        <v>127</v>
      </c>
      <c r="B96" s="114" t="s">
        <v>129</v>
      </c>
      <c r="C96" s="253">
        <f>main!AW158</f>
        <v>13.9</v>
      </c>
      <c r="D96" s="253">
        <f>main!AX158</f>
        <v>13.9</v>
      </c>
      <c r="E96" s="253">
        <f>main!AY158</f>
        <v>8.3000000000000007</v>
      </c>
      <c r="F96" s="253">
        <f>main!AZ158</f>
        <v>8.3000000000000007</v>
      </c>
      <c r="G96" s="253">
        <f>main!BA158</f>
        <v>0</v>
      </c>
      <c r="H96" s="253">
        <f>main!BB158</f>
        <v>-5.6</v>
      </c>
      <c r="I96" s="253">
        <f>main!BC158</f>
        <v>59.712230215827347</v>
      </c>
      <c r="J96" s="24">
        <f>main!BD158</f>
        <v>10.1</v>
      </c>
      <c r="K96" s="24">
        <f>main!BE158</f>
        <v>-1.7999999999999989</v>
      </c>
      <c r="L96" s="97">
        <f>main!BF158</f>
        <v>82.178217821782184</v>
      </c>
    </row>
    <row r="97" spans="1:12" ht="15.6" x14ac:dyDescent="0.3">
      <c r="A97" s="106" t="s">
        <v>131</v>
      </c>
      <c r="B97" s="114" t="s">
        <v>132</v>
      </c>
      <c r="C97" s="114"/>
      <c r="D97" s="253">
        <f>main!AX159</f>
        <v>0</v>
      </c>
      <c r="E97" s="253">
        <f>main!AY159</f>
        <v>0</v>
      </c>
      <c r="F97" s="253">
        <f>main!AZ159</f>
        <v>0</v>
      </c>
      <c r="G97" s="253">
        <f>main!BA159</f>
        <v>0</v>
      </c>
      <c r="H97" s="253">
        <f>main!BB159</f>
        <v>0</v>
      </c>
      <c r="I97" s="253" t="str">
        <f>main!BC159</f>
        <v xml:space="preserve"> </v>
      </c>
      <c r="J97" s="24">
        <f>main!BD159</f>
        <v>0</v>
      </c>
      <c r="K97" s="24">
        <f>main!BE159</f>
        <v>0</v>
      </c>
      <c r="L97" s="97" t="str">
        <f>main!BF159</f>
        <v xml:space="preserve"> </v>
      </c>
    </row>
    <row r="98" spans="1:12" ht="15.6" x14ac:dyDescent="0.3">
      <c r="A98" s="68" t="s">
        <v>134</v>
      </c>
      <c r="B98" s="112" t="s">
        <v>135</v>
      </c>
      <c r="C98" s="112"/>
      <c r="D98" s="257">
        <f>main!AX160</f>
        <v>0</v>
      </c>
      <c r="E98" s="257">
        <f>main!AY160</f>
        <v>0</v>
      </c>
      <c r="F98" s="257">
        <f>main!AZ160</f>
        <v>0</v>
      </c>
      <c r="G98" s="257">
        <f>main!BA160</f>
        <v>0</v>
      </c>
      <c r="H98" s="257">
        <f>main!BB160</f>
        <v>0</v>
      </c>
      <c r="I98" s="257" t="str">
        <f>main!BC160</f>
        <v xml:space="preserve"> </v>
      </c>
      <c r="J98" s="24">
        <f>main!BD160</f>
        <v>0</v>
      </c>
      <c r="K98" s="24">
        <f>main!BE160</f>
        <v>0</v>
      </c>
      <c r="L98" s="97" t="str">
        <f>main!BF160</f>
        <v xml:space="preserve"> </v>
      </c>
    </row>
    <row r="99" spans="1:12" ht="15.6" x14ac:dyDescent="0.3">
      <c r="A99" s="106" t="s">
        <v>133</v>
      </c>
      <c r="B99" s="114" t="s">
        <v>136</v>
      </c>
      <c r="C99" s="114"/>
      <c r="D99" s="253">
        <f>main!AX161</f>
        <v>0</v>
      </c>
      <c r="E99" s="253">
        <f>main!AY161</f>
        <v>0</v>
      </c>
      <c r="F99" s="253">
        <f>main!AZ161</f>
        <v>0</v>
      </c>
      <c r="G99" s="253">
        <f>main!BA161</f>
        <v>0</v>
      </c>
      <c r="H99" s="253">
        <f>main!BB161</f>
        <v>0</v>
      </c>
      <c r="I99" s="253" t="str">
        <f>main!BC161</f>
        <v xml:space="preserve"> </v>
      </c>
      <c r="J99" s="24">
        <f>main!BD161</f>
        <v>0</v>
      </c>
      <c r="K99" s="24">
        <f>main!BE161</f>
        <v>0</v>
      </c>
      <c r="L99" s="97" t="str">
        <f>main!BF161</f>
        <v xml:space="preserve"> </v>
      </c>
    </row>
    <row r="100" spans="1:12" ht="15.6" x14ac:dyDescent="0.3">
      <c r="A100" s="106" t="s">
        <v>137</v>
      </c>
      <c r="B100" s="114" t="s">
        <v>138</v>
      </c>
      <c r="C100" s="114"/>
      <c r="D100" s="253">
        <f>main!AX162</f>
        <v>0</v>
      </c>
      <c r="E100" s="253">
        <f>main!AY162</f>
        <v>0</v>
      </c>
      <c r="F100" s="253">
        <f>main!AZ162</f>
        <v>0</v>
      </c>
      <c r="G100" s="253">
        <f>main!BA162</f>
        <v>0</v>
      </c>
      <c r="H100" s="253">
        <f>main!BB162</f>
        <v>0</v>
      </c>
      <c r="I100" s="253" t="str">
        <f>main!BC162</f>
        <v xml:space="preserve"> </v>
      </c>
      <c r="J100" s="24">
        <f>main!BD162</f>
        <v>0</v>
      </c>
      <c r="K100" s="24">
        <f>main!BE162</f>
        <v>0</v>
      </c>
      <c r="L100" s="97" t="str">
        <f>main!BF162</f>
        <v xml:space="preserve"> </v>
      </c>
    </row>
    <row r="101" spans="1:12" ht="15.6" x14ac:dyDescent="0.3">
      <c r="A101" s="106" t="s">
        <v>140</v>
      </c>
      <c r="B101" s="114" t="s">
        <v>139</v>
      </c>
      <c r="C101" s="114"/>
      <c r="D101" s="253">
        <f>main!AX163</f>
        <v>0</v>
      </c>
      <c r="E101" s="253">
        <f>main!AY163</f>
        <v>0</v>
      </c>
      <c r="F101" s="253">
        <f>main!AZ163</f>
        <v>0</v>
      </c>
      <c r="G101" s="253">
        <f>main!BA163</f>
        <v>0</v>
      </c>
      <c r="H101" s="253">
        <f>main!BB163</f>
        <v>0</v>
      </c>
      <c r="I101" s="253" t="str">
        <f>main!BC163</f>
        <v xml:space="preserve"> </v>
      </c>
      <c r="J101" s="24">
        <f>main!BD163</f>
        <v>0</v>
      </c>
      <c r="K101" s="24">
        <f>main!BE163</f>
        <v>0</v>
      </c>
      <c r="L101" s="97" t="str">
        <f>main!BF163</f>
        <v xml:space="preserve"> </v>
      </c>
    </row>
    <row r="102" spans="1:12" ht="15.6" x14ac:dyDescent="0.3">
      <c r="A102" s="106" t="s">
        <v>141</v>
      </c>
      <c r="B102" s="114" t="s">
        <v>142</v>
      </c>
      <c r="C102" s="114"/>
      <c r="D102" s="253">
        <f>main!AX164</f>
        <v>0</v>
      </c>
      <c r="E102" s="253">
        <f>main!AY164</f>
        <v>0</v>
      </c>
      <c r="F102" s="253">
        <f>main!AZ164</f>
        <v>0</v>
      </c>
      <c r="G102" s="253">
        <f>main!BA164</f>
        <v>0</v>
      </c>
      <c r="H102" s="253">
        <f>main!BB164</f>
        <v>0</v>
      </c>
      <c r="I102" s="253" t="str">
        <f>main!BC164</f>
        <v xml:space="preserve"> </v>
      </c>
      <c r="J102" s="24">
        <f>main!BD164</f>
        <v>0</v>
      </c>
      <c r="K102" s="24">
        <f>main!BE164</f>
        <v>0</v>
      </c>
      <c r="L102" s="97" t="str">
        <f>main!BF164</f>
        <v xml:space="preserve"> </v>
      </c>
    </row>
    <row r="103" spans="1:12" ht="15.6" x14ac:dyDescent="0.3">
      <c r="A103" s="68" t="s">
        <v>145</v>
      </c>
      <c r="B103" s="112" t="s">
        <v>143</v>
      </c>
      <c r="C103" s="112"/>
      <c r="D103" s="257">
        <f>main!AX165</f>
        <v>0</v>
      </c>
      <c r="E103" s="257">
        <f>main!AY165</f>
        <v>0</v>
      </c>
      <c r="F103" s="257">
        <f>main!AZ165</f>
        <v>0</v>
      </c>
      <c r="G103" s="257">
        <f>main!BA165</f>
        <v>0</v>
      </c>
      <c r="H103" s="257">
        <f>main!BB165</f>
        <v>0</v>
      </c>
      <c r="I103" s="257" t="str">
        <f>main!BC165</f>
        <v xml:space="preserve"> </v>
      </c>
      <c r="J103" s="24">
        <f>main!BD165</f>
        <v>0</v>
      </c>
      <c r="K103" s="24">
        <f>main!BE165</f>
        <v>0</v>
      </c>
      <c r="L103" s="97" t="str">
        <f>main!BF165</f>
        <v xml:space="preserve"> </v>
      </c>
    </row>
    <row r="104" spans="1:12" ht="15.6" x14ac:dyDescent="0.3">
      <c r="A104" s="106" t="s">
        <v>144</v>
      </c>
      <c r="B104" s="114" t="s">
        <v>146</v>
      </c>
      <c r="C104" s="114"/>
      <c r="D104" s="253">
        <f>main!AX166</f>
        <v>0</v>
      </c>
      <c r="E104" s="253">
        <f>main!AY166</f>
        <v>0</v>
      </c>
      <c r="F104" s="253">
        <f>main!AZ166</f>
        <v>0</v>
      </c>
      <c r="G104" s="253">
        <f>main!BA166</f>
        <v>0</v>
      </c>
      <c r="H104" s="253">
        <f>main!BB166</f>
        <v>0</v>
      </c>
      <c r="I104" s="253" t="str">
        <f>main!BC166</f>
        <v xml:space="preserve"> </v>
      </c>
      <c r="J104" s="24">
        <f>main!BD166</f>
        <v>0</v>
      </c>
      <c r="K104" s="24">
        <f>main!BE166</f>
        <v>0</v>
      </c>
      <c r="L104" s="97" t="str">
        <f>main!BF166</f>
        <v xml:space="preserve"> </v>
      </c>
    </row>
    <row r="105" spans="1:12" ht="16.8" x14ac:dyDescent="0.3">
      <c r="A105" s="261" t="s">
        <v>147</v>
      </c>
      <c r="B105" s="262" t="s">
        <v>92</v>
      </c>
      <c r="C105" s="273">
        <f>main!AW167</f>
        <v>185</v>
      </c>
      <c r="D105" s="273">
        <f>main!AX167</f>
        <v>274.70000000000005</v>
      </c>
      <c r="E105" s="273">
        <f>main!AY167</f>
        <v>212.70000000000002</v>
      </c>
      <c r="F105" s="273">
        <f>main!AZ167</f>
        <v>212.00000000000003</v>
      </c>
      <c r="G105" s="273">
        <f>main!BA167</f>
        <v>0.7</v>
      </c>
      <c r="H105" s="273">
        <f>main!BB167</f>
        <v>-62.000000000000028</v>
      </c>
      <c r="I105" s="273">
        <f>main!BC167</f>
        <v>77.429923552966855</v>
      </c>
      <c r="J105" s="273">
        <f>main!BD167</f>
        <v>-91.3</v>
      </c>
      <c r="K105" s="273">
        <f>main!BE167</f>
        <v>304</v>
      </c>
      <c r="L105" s="774" t="str">
        <f>main!BF167</f>
        <v>&gt;200</v>
      </c>
    </row>
    <row r="106" spans="1:12" ht="15.6" x14ac:dyDescent="0.3">
      <c r="A106" s="122" t="s">
        <v>149</v>
      </c>
      <c r="B106" s="112" t="s">
        <v>150</v>
      </c>
      <c r="C106" s="252">
        <f>main!AW168</f>
        <v>0</v>
      </c>
      <c r="D106" s="252">
        <f>main!AX168</f>
        <v>0</v>
      </c>
      <c r="E106" s="252">
        <f>main!AY168</f>
        <v>-1.2</v>
      </c>
      <c r="F106" s="252">
        <f>main!AZ168</f>
        <v>-1.2</v>
      </c>
      <c r="G106" s="252">
        <f>main!BA168</f>
        <v>0</v>
      </c>
      <c r="H106" s="252">
        <f>main!BB168</f>
        <v>-1.2</v>
      </c>
      <c r="I106" s="252" t="str">
        <f>main!BC168</f>
        <v xml:space="preserve"> </v>
      </c>
      <c r="J106" s="22">
        <f>main!BD168</f>
        <v>-7.2</v>
      </c>
      <c r="K106" s="22">
        <f>main!BE168</f>
        <v>6</v>
      </c>
      <c r="L106" s="97">
        <f>main!BF168</f>
        <v>16.666666666666664</v>
      </c>
    </row>
    <row r="107" spans="1:12" x14ac:dyDescent="0.3">
      <c r="A107" s="106" t="s">
        <v>148</v>
      </c>
      <c r="B107" s="114" t="s">
        <v>151</v>
      </c>
      <c r="C107" s="114"/>
      <c r="D107" s="253">
        <f>main!AX169</f>
        <v>0</v>
      </c>
      <c r="E107" s="253">
        <f>main!AY169</f>
        <v>0</v>
      </c>
      <c r="F107" s="253">
        <f>main!AZ169</f>
        <v>0</v>
      </c>
      <c r="G107" s="253">
        <f>main!BA169</f>
        <v>0</v>
      </c>
      <c r="H107" s="253">
        <f>main!BB169</f>
        <v>0</v>
      </c>
      <c r="I107" s="253" t="str">
        <f>main!BC169</f>
        <v xml:space="preserve"> </v>
      </c>
      <c r="J107" s="23">
        <f>main!BD169</f>
        <v>0</v>
      </c>
      <c r="K107" s="23">
        <f>main!BE169</f>
        <v>0</v>
      </c>
      <c r="L107" s="97" t="str">
        <f>main!BF169</f>
        <v xml:space="preserve"> </v>
      </c>
    </row>
    <row r="108" spans="1:12" x14ac:dyDescent="0.3">
      <c r="A108" s="106" t="s">
        <v>87</v>
      </c>
      <c r="B108" s="114" t="s">
        <v>152</v>
      </c>
      <c r="C108" s="114"/>
      <c r="D108" s="253">
        <f>main!AX170</f>
        <v>0</v>
      </c>
      <c r="E108" s="253">
        <f>main!AY170</f>
        <v>-1.3</v>
      </c>
      <c r="F108" s="253">
        <f>main!AZ170</f>
        <v>-1.3</v>
      </c>
      <c r="G108" s="253">
        <f>main!BA170</f>
        <v>0</v>
      </c>
      <c r="H108" s="253">
        <f>main!BB170</f>
        <v>-1.3</v>
      </c>
      <c r="I108" s="253" t="str">
        <f>main!BC170</f>
        <v xml:space="preserve"> </v>
      </c>
      <c r="J108" s="23">
        <f>main!BD170</f>
        <v>-7.2</v>
      </c>
      <c r="K108" s="23">
        <f>main!BE170</f>
        <v>5.9</v>
      </c>
      <c r="L108" s="97">
        <f>main!BF170</f>
        <v>18.055555555555554</v>
      </c>
    </row>
    <row r="109" spans="1:12" x14ac:dyDescent="0.3">
      <c r="A109" s="106" t="s">
        <v>153</v>
      </c>
      <c r="B109" s="114" t="s">
        <v>154</v>
      </c>
      <c r="C109" s="253">
        <f>main!AW171</f>
        <v>0</v>
      </c>
      <c r="D109" s="253">
        <f>main!AX171</f>
        <v>0</v>
      </c>
      <c r="E109" s="253">
        <f>main!AY171</f>
        <v>0.1</v>
      </c>
      <c r="F109" s="253">
        <f>main!AZ171</f>
        <v>0.1</v>
      </c>
      <c r="G109" s="253">
        <f>main!BA171</f>
        <v>0</v>
      </c>
      <c r="H109" s="253">
        <f>main!BB171</f>
        <v>0.1</v>
      </c>
      <c r="I109" s="253" t="str">
        <f>main!BC171</f>
        <v xml:space="preserve"> </v>
      </c>
      <c r="J109" s="23">
        <f>main!BD171</f>
        <v>0</v>
      </c>
      <c r="K109" s="23">
        <f>main!BE171</f>
        <v>0.1</v>
      </c>
      <c r="L109" s="97" t="str">
        <f>main!BF171</f>
        <v xml:space="preserve"> </v>
      </c>
    </row>
    <row r="110" spans="1:12" ht="15.6" x14ac:dyDescent="0.3">
      <c r="A110" s="126" t="s">
        <v>157</v>
      </c>
      <c r="B110" s="112" t="s">
        <v>155</v>
      </c>
      <c r="C110" s="112"/>
      <c r="D110" s="258">
        <f>main!AX172</f>
        <v>0</v>
      </c>
      <c r="E110" s="258">
        <f>main!AY172</f>
        <v>2.5</v>
      </c>
      <c r="F110" s="258">
        <f>main!AZ172</f>
        <v>2.5</v>
      </c>
      <c r="G110" s="258">
        <f>main!BA172</f>
        <v>0</v>
      </c>
      <c r="H110" s="258">
        <f>main!BB172</f>
        <v>2.5</v>
      </c>
      <c r="I110" s="258" t="str">
        <f>main!BC172</f>
        <v xml:space="preserve"> </v>
      </c>
      <c r="J110" s="23">
        <f>main!BD172</f>
        <v>0</v>
      </c>
      <c r="K110" s="23">
        <f>main!BE172</f>
        <v>2.5</v>
      </c>
      <c r="L110" s="97" t="str">
        <f>main!BF172</f>
        <v xml:space="preserve"> </v>
      </c>
    </row>
    <row r="111" spans="1:12" x14ac:dyDescent="0.3">
      <c r="A111" s="106" t="s">
        <v>156</v>
      </c>
      <c r="B111" s="114" t="s">
        <v>158</v>
      </c>
      <c r="C111" s="114"/>
      <c r="D111" s="253">
        <f>main!AX173</f>
        <v>0</v>
      </c>
      <c r="E111" s="253">
        <f>main!AY173</f>
        <v>2.5</v>
      </c>
      <c r="F111" s="253">
        <f>main!AZ173</f>
        <v>2.5</v>
      </c>
      <c r="G111" s="253">
        <f>main!BA173</f>
        <v>0</v>
      </c>
      <c r="H111" s="253">
        <f>main!BB173</f>
        <v>2.5</v>
      </c>
      <c r="I111" s="253" t="str">
        <f>main!BC173</f>
        <v xml:space="preserve"> </v>
      </c>
      <c r="J111" s="23">
        <f>main!BD173</f>
        <v>0</v>
      </c>
      <c r="K111" s="23">
        <f>main!BE173</f>
        <v>2.5</v>
      </c>
      <c r="L111" s="97" t="str">
        <f>main!BF173</f>
        <v xml:space="preserve"> </v>
      </c>
    </row>
    <row r="112" spans="1:12" x14ac:dyDescent="0.3">
      <c r="A112" s="106" t="s">
        <v>159</v>
      </c>
      <c r="B112" s="114" t="s">
        <v>160</v>
      </c>
      <c r="C112" s="114"/>
      <c r="D112" s="253">
        <f>main!AX175</f>
        <v>0</v>
      </c>
      <c r="E112" s="253">
        <f>main!AY175</f>
        <v>0</v>
      </c>
      <c r="F112" s="253">
        <f>main!AZ175</f>
        <v>0</v>
      </c>
      <c r="G112" s="253">
        <f>main!BA175</f>
        <v>0</v>
      </c>
      <c r="H112" s="253">
        <f>main!BB175</f>
        <v>0</v>
      </c>
      <c r="I112" s="253" t="str">
        <f>main!BC175</f>
        <v xml:space="preserve"> </v>
      </c>
      <c r="J112" s="23">
        <f>main!BD175</f>
        <v>0</v>
      </c>
      <c r="K112" s="23">
        <f>main!BE175</f>
        <v>0</v>
      </c>
      <c r="L112" s="97" t="str">
        <f>main!BF174</f>
        <v xml:space="preserve"> </v>
      </c>
    </row>
    <row r="113" spans="1:12" ht="27.6" x14ac:dyDescent="0.3">
      <c r="A113" s="106" t="s">
        <v>163</v>
      </c>
      <c r="B113" s="114" t="s">
        <v>161</v>
      </c>
      <c r="C113" s="114"/>
      <c r="D113" s="253">
        <f>main!AX177</f>
        <v>0</v>
      </c>
      <c r="E113" s="253">
        <f>main!AY177</f>
        <v>0</v>
      </c>
      <c r="F113" s="253">
        <f>main!AZ177</f>
        <v>0</v>
      </c>
      <c r="G113" s="253">
        <f>main!BA177</f>
        <v>0</v>
      </c>
      <c r="H113" s="253">
        <f>main!BB177</f>
        <v>0</v>
      </c>
      <c r="I113" s="253" t="str">
        <f>main!BC177</f>
        <v xml:space="preserve"> </v>
      </c>
      <c r="J113" s="23">
        <f>main!BD177</f>
        <v>0</v>
      </c>
      <c r="K113" s="23">
        <f>main!BE177</f>
        <v>0</v>
      </c>
      <c r="L113" s="97" t="str">
        <f>main!BF175</f>
        <v xml:space="preserve"> </v>
      </c>
    </row>
    <row r="114" spans="1:12" ht="27.6" x14ac:dyDescent="0.3">
      <c r="A114" s="106" t="s">
        <v>164</v>
      </c>
      <c r="B114" s="114" t="s">
        <v>162</v>
      </c>
      <c r="C114" s="114"/>
      <c r="D114" s="253">
        <f>main!AX178</f>
        <v>0</v>
      </c>
      <c r="E114" s="253">
        <f>main!AY178</f>
        <v>0</v>
      </c>
      <c r="F114" s="253">
        <f>main!AZ178</f>
        <v>0</v>
      </c>
      <c r="G114" s="253">
        <f>main!BA178</f>
        <v>0</v>
      </c>
      <c r="H114" s="253">
        <f>main!BB178</f>
        <v>0</v>
      </c>
      <c r="I114" s="253" t="str">
        <f>main!BC178</f>
        <v xml:space="preserve"> </v>
      </c>
      <c r="J114" s="23">
        <f>main!BD178</f>
        <v>0</v>
      </c>
      <c r="K114" s="23">
        <f>main!BE178</f>
        <v>0</v>
      </c>
      <c r="L114" s="97" t="str">
        <f>main!BF176</f>
        <v xml:space="preserve"> </v>
      </c>
    </row>
    <row r="115" spans="1:12" s="21" customFormat="1" ht="27.6" x14ac:dyDescent="0.3">
      <c r="A115" s="126" t="s">
        <v>168</v>
      </c>
      <c r="B115" s="113" t="s">
        <v>166</v>
      </c>
      <c r="C115" s="258">
        <f>main!AW179</f>
        <v>145.80000000000001</v>
      </c>
      <c r="D115" s="258">
        <f>main!AX179</f>
        <v>341.20000000000005</v>
      </c>
      <c r="E115" s="258">
        <f>main!AY179</f>
        <v>276.60000000000002</v>
      </c>
      <c r="F115" s="258">
        <f>main!AZ179</f>
        <v>276.60000000000002</v>
      </c>
      <c r="G115" s="258">
        <f>main!BA179</f>
        <v>0</v>
      </c>
      <c r="H115" s="258">
        <f>main!BB179</f>
        <v>-64.600000000000023</v>
      </c>
      <c r="I115" s="258">
        <f>main!BC179</f>
        <v>81.066822977725678</v>
      </c>
      <c r="J115" s="22">
        <f>main!BD179</f>
        <v>5.5</v>
      </c>
      <c r="K115" s="22">
        <f>main!BE179</f>
        <v>271.10000000000002</v>
      </c>
      <c r="L115" s="25" t="str">
        <f>main!BF179</f>
        <v>&gt;200</v>
      </c>
    </row>
    <row r="116" spans="1:12" x14ac:dyDescent="0.3">
      <c r="A116" s="106" t="s">
        <v>165</v>
      </c>
      <c r="B116" s="114" t="s">
        <v>167</v>
      </c>
      <c r="C116" s="114"/>
      <c r="D116" s="253">
        <f>main!AX180</f>
        <v>0</v>
      </c>
      <c r="E116" s="253">
        <f>main!AY180</f>
        <v>0</v>
      </c>
      <c r="F116" s="253">
        <f>main!AZ180</f>
        <v>0</v>
      </c>
      <c r="G116" s="253">
        <f>main!BA180</f>
        <v>0</v>
      </c>
      <c r="H116" s="253">
        <f>main!BB180</f>
        <v>0</v>
      </c>
      <c r="I116" s="253" t="str">
        <f>main!BC180</f>
        <v xml:space="preserve"> </v>
      </c>
      <c r="J116" s="23">
        <f>main!BD180</f>
        <v>0</v>
      </c>
      <c r="K116" s="23">
        <f>main!BE180</f>
        <v>0</v>
      </c>
      <c r="L116" s="97" t="str">
        <f>main!BF178</f>
        <v xml:space="preserve"> </v>
      </c>
    </row>
    <row r="117" spans="1:12" x14ac:dyDescent="0.3">
      <c r="A117" s="106" t="s">
        <v>169</v>
      </c>
      <c r="B117" s="114" t="s">
        <v>170</v>
      </c>
      <c r="C117" s="253">
        <f>main!AW181</f>
        <v>145.80000000000001</v>
      </c>
      <c r="D117" s="253">
        <f>main!AX181</f>
        <v>341.6</v>
      </c>
      <c r="E117" s="253">
        <f>main!AY181</f>
        <v>277.10000000000002</v>
      </c>
      <c r="F117" s="253">
        <f>main!AZ181</f>
        <v>277.10000000000002</v>
      </c>
      <c r="G117" s="253">
        <f>main!BA181</f>
        <v>0</v>
      </c>
      <c r="H117" s="253">
        <f>main!BB181</f>
        <v>-64.5</v>
      </c>
      <c r="I117" s="253">
        <f>main!BC181</f>
        <v>81.118266978922719</v>
      </c>
      <c r="J117" s="23">
        <f>main!BD181</f>
        <v>5.2</v>
      </c>
      <c r="K117" s="23">
        <f>main!BE181</f>
        <v>271.90000000000003</v>
      </c>
      <c r="L117" s="97" t="str">
        <f>main!BF181</f>
        <v>&gt;200</v>
      </c>
    </row>
    <row r="118" spans="1:12" ht="27.6" x14ac:dyDescent="0.3">
      <c r="A118" s="106" t="s">
        <v>171</v>
      </c>
      <c r="B118" s="114" t="s">
        <v>172</v>
      </c>
      <c r="C118" s="114"/>
      <c r="D118" s="253">
        <f>main!AX182</f>
        <v>0</v>
      </c>
      <c r="E118" s="253">
        <f>main!AY182</f>
        <v>0</v>
      </c>
      <c r="F118" s="253">
        <f>main!AZ182</f>
        <v>0</v>
      </c>
      <c r="G118" s="253">
        <f>main!BA182</f>
        <v>0</v>
      </c>
      <c r="H118" s="253">
        <f>main!BB182</f>
        <v>0</v>
      </c>
      <c r="I118" s="253" t="str">
        <f>main!BC182</f>
        <v xml:space="preserve"> </v>
      </c>
      <c r="J118" s="23">
        <f>main!BD182</f>
        <v>0</v>
      </c>
      <c r="K118" s="23">
        <f>main!BE182</f>
        <v>0</v>
      </c>
      <c r="L118" s="97" t="str">
        <f>main!BF180</f>
        <v xml:space="preserve"> </v>
      </c>
    </row>
    <row r="119" spans="1:12" x14ac:dyDescent="0.3">
      <c r="A119" s="106" t="s">
        <v>173</v>
      </c>
      <c r="B119" s="114" t="s">
        <v>174</v>
      </c>
      <c r="C119" s="253">
        <f>main!AW183</f>
        <v>0</v>
      </c>
      <c r="D119" s="253">
        <f>main!AX183</f>
        <v>-0.4</v>
      </c>
      <c r="E119" s="253">
        <f>main!AY183</f>
        <v>-0.5</v>
      </c>
      <c r="F119" s="253">
        <f>main!AZ183</f>
        <v>-0.5</v>
      </c>
      <c r="G119" s="253">
        <f>main!BA183</f>
        <v>0</v>
      </c>
      <c r="H119" s="253">
        <f>main!BB183</f>
        <v>-9.9999999999999978E-2</v>
      </c>
      <c r="I119" s="253">
        <f>main!BC183</f>
        <v>125</v>
      </c>
      <c r="J119" s="23">
        <f>main!BD183</f>
        <v>0.3</v>
      </c>
      <c r="K119" s="23">
        <f>main!BE183</f>
        <v>-0.8</v>
      </c>
      <c r="L119" s="97" t="str">
        <f>main!BF183</f>
        <v>&lt;0</v>
      </c>
    </row>
    <row r="120" spans="1:12" ht="27.6" x14ac:dyDescent="0.3">
      <c r="A120" s="106" t="s">
        <v>175</v>
      </c>
      <c r="B120" s="114" t="s">
        <v>176</v>
      </c>
      <c r="C120" s="114"/>
      <c r="D120" s="253">
        <f>main!AX184</f>
        <v>0</v>
      </c>
      <c r="E120" s="253">
        <f>main!AY184</f>
        <v>0</v>
      </c>
      <c r="F120" s="253">
        <f>main!AZ184</f>
        <v>0</v>
      </c>
      <c r="G120" s="253">
        <f>main!BA184</f>
        <v>0</v>
      </c>
      <c r="H120" s="253">
        <f>main!BB184</f>
        <v>0</v>
      </c>
      <c r="I120" s="253" t="str">
        <f>main!BC184</f>
        <v xml:space="preserve"> </v>
      </c>
      <c r="J120" s="23">
        <f>main!BD184</f>
        <v>0</v>
      </c>
      <c r="K120" s="23">
        <f>main!BE184</f>
        <v>0</v>
      </c>
      <c r="L120" s="97" t="str">
        <f>main!BF182</f>
        <v xml:space="preserve"> </v>
      </c>
    </row>
    <row r="121" spans="1:12" x14ac:dyDescent="0.3">
      <c r="A121" s="417" t="s">
        <v>122</v>
      </c>
      <c r="B121" s="414" t="s">
        <v>177</v>
      </c>
      <c r="C121" s="418">
        <f>main!AW185</f>
        <v>-48.5</v>
      </c>
      <c r="D121" s="418">
        <f>main!AX185</f>
        <v>-37.200000000000003</v>
      </c>
      <c r="E121" s="418">
        <f>main!AY185</f>
        <v>-37.299999999999997</v>
      </c>
      <c r="F121" s="418">
        <f>main!AZ185</f>
        <v>-37.299999999999997</v>
      </c>
      <c r="G121" s="418">
        <f>main!BA185</f>
        <v>0</v>
      </c>
      <c r="H121" s="418">
        <f>main!BB185</f>
        <v>-9.9999999999994316E-2</v>
      </c>
      <c r="I121" s="418">
        <f>main!BC185</f>
        <v>100.26881720430106</v>
      </c>
      <c r="J121" s="418">
        <f>main!BD185</f>
        <v>-36.799999999999997</v>
      </c>
      <c r="K121" s="418">
        <f>main!BE185</f>
        <v>-0.5</v>
      </c>
      <c r="L121" s="418">
        <f>main!BF185</f>
        <v>101.35869565217391</v>
      </c>
    </row>
    <row r="122" spans="1:12" ht="27.6" x14ac:dyDescent="0.3">
      <c r="A122" s="416" t="s">
        <v>119</v>
      </c>
      <c r="B122" s="415" t="s">
        <v>178</v>
      </c>
      <c r="C122" s="419">
        <f>main!AW186</f>
        <v>-48.5</v>
      </c>
      <c r="D122" s="419">
        <f>main!AX186</f>
        <v>-37.200000000000003</v>
      </c>
      <c r="E122" s="419">
        <f>main!AY186</f>
        <v>-37.299999999999997</v>
      </c>
      <c r="F122" s="419">
        <f>main!AZ186</f>
        <v>-37.299999999999997</v>
      </c>
      <c r="G122" s="419">
        <f>main!BA186</f>
        <v>0</v>
      </c>
      <c r="H122" s="419">
        <f>main!BB186</f>
        <v>-9.9999999999994316E-2</v>
      </c>
      <c r="I122" s="419">
        <f>main!BC186</f>
        <v>100.26881720430106</v>
      </c>
      <c r="J122" s="419">
        <f>main!BD186</f>
        <v>-36.799999999999997</v>
      </c>
      <c r="K122" s="419">
        <f>main!BE186</f>
        <v>-0.5</v>
      </c>
      <c r="L122" s="419">
        <f>main!BF186</f>
        <v>101.35869565217391</v>
      </c>
    </row>
    <row r="123" spans="1:12" ht="27.6" hidden="1" x14ac:dyDescent="0.3">
      <c r="A123" s="106" t="s">
        <v>123</v>
      </c>
      <c r="B123" s="114" t="s">
        <v>179</v>
      </c>
      <c r="C123" s="114"/>
      <c r="D123" s="311">
        <f>main!AX187</f>
        <v>0</v>
      </c>
      <c r="E123" s="311">
        <f>main!AY187</f>
        <v>0</v>
      </c>
      <c r="F123" s="311">
        <f>main!AZ187</f>
        <v>0</v>
      </c>
      <c r="G123" s="311">
        <f>main!BA187</f>
        <v>0</v>
      </c>
      <c r="H123" s="253">
        <f>main!BB187</f>
        <v>0</v>
      </c>
      <c r="I123" s="253" t="str">
        <f>main!BC187</f>
        <v xml:space="preserve"> </v>
      </c>
      <c r="J123" s="23">
        <f>main!BD187</f>
        <v>0</v>
      </c>
      <c r="K123" s="23">
        <f>main!BE187</f>
        <v>0</v>
      </c>
      <c r="L123" s="97">
        <f>main!BF185</f>
        <v>101.35869565217391</v>
      </c>
    </row>
    <row r="124" spans="1:12" ht="27.6" hidden="1" x14ac:dyDescent="0.3">
      <c r="A124" s="106" t="s">
        <v>125</v>
      </c>
      <c r="B124" s="114" t="s">
        <v>180</v>
      </c>
      <c r="C124" s="114"/>
      <c r="D124" s="253">
        <f>main!AX188</f>
        <v>0</v>
      </c>
      <c r="E124" s="253">
        <f>main!AY188</f>
        <v>0</v>
      </c>
      <c r="F124" s="253">
        <f>main!AZ188</f>
        <v>0</v>
      </c>
      <c r="G124" s="253">
        <f>main!BA188</f>
        <v>0</v>
      </c>
      <c r="H124" s="253">
        <f>main!BB188</f>
        <v>0</v>
      </c>
      <c r="I124" s="253" t="str">
        <f>main!BC188</f>
        <v xml:space="preserve"> </v>
      </c>
      <c r="J124" s="23">
        <f>main!BD188</f>
        <v>0</v>
      </c>
      <c r="K124" s="23">
        <f>main!BE188</f>
        <v>0</v>
      </c>
      <c r="L124" s="97">
        <f>main!BF186</f>
        <v>101.35869565217391</v>
      </c>
    </row>
    <row r="125" spans="1:12" ht="27.6" x14ac:dyDescent="0.3">
      <c r="A125" s="126" t="s">
        <v>184</v>
      </c>
      <c r="B125" s="113" t="s">
        <v>182</v>
      </c>
      <c r="C125" s="113"/>
      <c r="D125" s="258">
        <f>main!AX189</f>
        <v>0</v>
      </c>
      <c r="E125" s="258">
        <f>main!AY189</f>
        <v>0</v>
      </c>
      <c r="F125" s="258">
        <f>main!AZ189</f>
        <v>0</v>
      </c>
      <c r="G125" s="258">
        <f>main!BA189</f>
        <v>0</v>
      </c>
      <c r="H125" s="258">
        <f>main!BB189</f>
        <v>0</v>
      </c>
      <c r="I125" s="258" t="str">
        <f>main!BC189</f>
        <v xml:space="preserve"> </v>
      </c>
      <c r="J125" s="23">
        <f>main!BD189</f>
        <v>0</v>
      </c>
      <c r="K125" s="23">
        <f>main!BE189</f>
        <v>0</v>
      </c>
      <c r="L125" s="97" t="str">
        <f>main!BF187</f>
        <v xml:space="preserve"> </v>
      </c>
    </row>
    <row r="126" spans="1:12" x14ac:dyDescent="0.3">
      <c r="A126" s="106" t="s">
        <v>181</v>
      </c>
      <c r="B126" s="114" t="s">
        <v>183</v>
      </c>
      <c r="C126" s="114"/>
      <c r="D126" s="253">
        <f>main!AX190</f>
        <v>0</v>
      </c>
      <c r="E126" s="253">
        <f>main!AY190</f>
        <v>0</v>
      </c>
      <c r="F126" s="253">
        <f>main!AZ190</f>
        <v>0</v>
      </c>
      <c r="G126" s="253">
        <f>main!BA190</f>
        <v>0</v>
      </c>
      <c r="H126" s="253">
        <f>main!BB190</f>
        <v>0</v>
      </c>
      <c r="I126" s="253" t="str">
        <f>main!BC190</f>
        <v xml:space="preserve"> </v>
      </c>
      <c r="J126" s="23">
        <f>main!BD190</f>
        <v>0</v>
      </c>
      <c r="K126" s="23">
        <f>main!BE190</f>
        <v>0</v>
      </c>
      <c r="L126" s="97" t="str">
        <f>main!BF188</f>
        <v xml:space="preserve"> </v>
      </c>
    </row>
    <row r="127" spans="1:12" x14ac:dyDescent="0.3">
      <c r="A127" s="106" t="s">
        <v>131</v>
      </c>
      <c r="B127" s="114" t="s">
        <v>185</v>
      </c>
      <c r="C127" s="114"/>
      <c r="D127" s="253">
        <f>main!AX191</f>
        <v>0</v>
      </c>
      <c r="E127" s="253">
        <f>main!AY191</f>
        <v>0</v>
      </c>
      <c r="F127" s="253">
        <f>main!AZ191</f>
        <v>0</v>
      </c>
      <c r="G127" s="253">
        <f>main!BA191</f>
        <v>0</v>
      </c>
      <c r="H127" s="253">
        <f>main!BB191</f>
        <v>0</v>
      </c>
      <c r="I127" s="253" t="str">
        <f>main!BC191</f>
        <v xml:space="preserve"> </v>
      </c>
      <c r="J127" s="23">
        <f>main!BD191</f>
        <v>0</v>
      </c>
      <c r="K127" s="23">
        <f>main!BE191</f>
        <v>0</v>
      </c>
      <c r="L127" s="97" t="str">
        <f>main!BF189</f>
        <v xml:space="preserve"> </v>
      </c>
    </row>
    <row r="128" spans="1:12" ht="15.6" x14ac:dyDescent="0.3">
      <c r="A128" s="122" t="s">
        <v>187</v>
      </c>
      <c r="B128" s="112" t="s">
        <v>188</v>
      </c>
      <c r="C128" s="112"/>
      <c r="D128" s="252">
        <f>main!AX192</f>
        <v>0</v>
      </c>
      <c r="E128" s="252">
        <f>main!AY192</f>
        <v>0</v>
      </c>
      <c r="F128" s="252">
        <f>main!AZ192</f>
        <v>0</v>
      </c>
      <c r="G128" s="252">
        <f>main!BA192</f>
        <v>0</v>
      </c>
      <c r="H128" s="252">
        <f>main!BB192</f>
        <v>0</v>
      </c>
      <c r="I128" s="252" t="str">
        <f>main!BC192</f>
        <v xml:space="preserve"> </v>
      </c>
      <c r="J128" s="23">
        <f>main!BD192</f>
        <v>0</v>
      </c>
      <c r="K128" s="23">
        <f>main!BE192</f>
        <v>0</v>
      </c>
      <c r="L128" s="97" t="str">
        <f>main!BF190</f>
        <v xml:space="preserve"> </v>
      </c>
    </row>
    <row r="129" spans="1:12" x14ac:dyDescent="0.3">
      <c r="A129" s="106" t="s">
        <v>186</v>
      </c>
      <c r="B129" s="114" t="s">
        <v>189</v>
      </c>
      <c r="C129" s="114"/>
      <c r="D129" s="253">
        <f>main!AX193</f>
        <v>0</v>
      </c>
      <c r="E129" s="253">
        <f>main!AY193</f>
        <v>0</v>
      </c>
      <c r="F129" s="253">
        <f>main!AZ193</f>
        <v>0</v>
      </c>
      <c r="G129" s="253">
        <f>main!BA193</f>
        <v>0</v>
      </c>
      <c r="H129" s="253">
        <f>main!BB193</f>
        <v>0</v>
      </c>
      <c r="I129" s="253" t="str">
        <f>main!BC193</f>
        <v xml:space="preserve"> </v>
      </c>
      <c r="J129" s="23">
        <f>main!BD193</f>
        <v>0</v>
      </c>
      <c r="K129" s="23">
        <f>main!BE193</f>
        <v>0</v>
      </c>
      <c r="L129" s="97" t="str">
        <f>main!BF191</f>
        <v xml:space="preserve"> </v>
      </c>
    </row>
    <row r="130" spans="1:12" x14ac:dyDescent="0.3">
      <c r="A130" s="106" t="s">
        <v>190</v>
      </c>
      <c r="B130" s="114" t="s">
        <v>191</v>
      </c>
      <c r="C130" s="114"/>
      <c r="D130" s="253">
        <f>main!AX194</f>
        <v>0</v>
      </c>
      <c r="E130" s="253">
        <f>main!AY194</f>
        <v>0</v>
      </c>
      <c r="F130" s="253">
        <f>main!AZ194</f>
        <v>0</v>
      </c>
      <c r="G130" s="253">
        <f>main!BA194</f>
        <v>0</v>
      </c>
      <c r="H130" s="253">
        <f>main!BB194</f>
        <v>0</v>
      </c>
      <c r="I130" s="253" t="str">
        <f>main!BC194</f>
        <v xml:space="preserve"> </v>
      </c>
      <c r="J130" s="23">
        <f>main!BD194</f>
        <v>0</v>
      </c>
      <c r="K130" s="23">
        <f>main!BE194</f>
        <v>0</v>
      </c>
      <c r="L130" s="97" t="str">
        <f>main!BF192</f>
        <v xml:space="preserve"> </v>
      </c>
    </row>
    <row r="131" spans="1:12" x14ac:dyDescent="0.3">
      <c r="A131" s="106" t="s">
        <v>192</v>
      </c>
      <c r="B131" s="114" t="s">
        <v>193</v>
      </c>
      <c r="C131" s="114"/>
      <c r="D131" s="253">
        <f>main!AX195</f>
        <v>0</v>
      </c>
      <c r="E131" s="253">
        <f>main!AY195</f>
        <v>0</v>
      </c>
      <c r="F131" s="253">
        <f>main!AZ195</f>
        <v>0</v>
      </c>
      <c r="G131" s="253">
        <f>main!BA195</f>
        <v>0</v>
      </c>
      <c r="H131" s="253">
        <f>main!BB195</f>
        <v>0</v>
      </c>
      <c r="I131" s="253" t="str">
        <f>main!BC195</f>
        <v xml:space="preserve"> </v>
      </c>
      <c r="J131" s="23">
        <f>main!BD195</f>
        <v>0</v>
      </c>
      <c r="K131" s="23">
        <f>main!BE195</f>
        <v>0</v>
      </c>
      <c r="L131" s="97" t="str">
        <f>main!BF193</f>
        <v xml:space="preserve"> </v>
      </c>
    </row>
    <row r="132" spans="1:12" ht="15.6" x14ac:dyDescent="0.3">
      <c r="A132" s="122" t="s">
        <v>195</v>
      </c>
      <c r="B132" s="112" t="s">
        <v>194</v>
      </c>
      <c r="C132" s="252">
        <f>main!AW196</f>
        <v>87.699999999999989</v>
      </c>
      <c r="D132" s="252">
        <f>main!AX196</f>
        <v>-29.3</v>
      </c>
      <c r="E132" s="258">
        <f>main!AY196</f>
        <v>-27.900000000000002</v>
      </c>
      <c r="F132" s="252">
        <f>main!AZ196</f>
        <v>-28.6</v>
      </c>
      <c r="G132" s="252">
        <f>main!BA196</f>
        <v>0.7</v>
      </c>
      <c r="H132" s="252">
        <f>main!BB196</f>
        <v>1.3999999999999986</v>
      </c>
      <c r="I132" s="252">
        <f>main!BC196</f>
        <v>4.778156996587029</v>
      </c>
      <c r="J132" s="25">
        <f>main!BD196</f>
        <v>-52.8</v>
      </c>
      <c r="K132" s="25">
        <f>main!BE196</f>
        <v>24.899999999999995</v>
      </c>
      <c r="L132" s="25">
        <f>main!BF196</f>
        <v>52.840909090909093</v>
      </c>
    </row>
    <row r="133" spans="1:12" x14ac:dyDescent="0.3">
      <c r="A133" s="220" t="s">
        <v>271</v>
      </c>
      <c r="B133" s="221" t="s">
        <v>196</v>
      </c>
      <c r="C133" s="253">
        <f>main!AW197</f>
        <v>220.2</v>
      </c>
      <c r="D133" s="253">
        <f>main!AX197</f>
        <v>8.3000000000000007</v>
      </c>
      <c r="E133" s="253">
        <f>main!AY197</f>
        <v>0.7</v>
      </c>
      <c r="F133" s="253">
        <f>main!AZ197</f>
        <v>0</v>
      </c>
      <c r="G133" s="253">
        <f>main!BA197</f>
        <v>0.7</v>
      </c>
      <c r="H133" s="253">
        <f>main!BB197</f>
        <v>-7.6000000000000005</v>
      </c>
      <c r="I133" s="253">
        <f>main!BC197</f>
        <v>8.4337349397590362</v>
      </c>
      <c r="J133" s="97">
        <f>main!BD197</f>
        <v>3.1</v>
      </c>
      <c r="K133" s="97">
        <f>main!BE197</f>
        <v>-2.4000000000000004</v>
      </c>
      <c r="L133" s="97">
        <f>main!BF197</f>
        <v>22.58064516129032</v>
      </c>
    </row>
    <row r="134" spans="1:12" x14ac:dyDescent="0.3">
      <c r="A134" s="48" t="s">
        <v>272</v>
      </c>
      <c r="B134" s="221" t="s">
        <v>196</v>
      </c>
      <c r="C134" s="253">
        <f>main!AW198</f>
        <v>-132.5</v>
      </c>
      <c r="D134" s="253">
        <f>main!AX198</f>
        <v>-37.6</v>
      </c>
      <c r="E134" s="253">
        <f>main!AY198</f>
        <v>-28.6</v>
      </c>
      <c r="F134" s="253">
        <f>main!AZ198</f>
        <v>-28.6</v>
      </c>
      <c r="G134" s="253">
        <f>main!BA198</f>
        <v>0</v>
      </c>
      <c r="H134" s="253">
        <f>main!BB198</f>
        <v>9</v>
      </c>
      <c r="I134" s="253">
        <f>main!BC198</f>
        <v>76.063829787234042</v>
      </c>
      <c r="J134" s="97">
        <f>main!BD198</f>
        <v>-55.9</v>
      </c>
      <c r="K134" s="97">
        <f>main!BE198</f>
        <v>27.299999999999997</v>
      </c>
      <c r="L134" s="97">
        <f>main!BF198</f>
        <v>51.162790697674424</v>
      </c>
    </row>
    <row r="135" spans="1:12" ht="16.8" x14ac:dyDescent="0.3">
      <c r="A135" s="267" t="s">
        <v>200</v>
      </c>
      <c r="B135" s="272" t="s">
        <v>197</v>
      </c>
      <c r="C135" s="276">
        <f>main!AW199</f>
        <v>63.099999999999994</v>
      </c>
      <c r="D135" s="276">
        <f>main!AX199</f>
        <v>814.80000000000359</v>
      </c>
      <c r="E135" s="276">
        <f>main!AY199</f>
        <v>-564.00000000000148</v>
      </c>
      <c r="F135" s="276">
        <f>main!AZ199</f>
        <v>-575.80000000000143</v>
      </c>
      <c r="G135" s="276">
        <f>main!BA199</f>
        <v>11.800000000000008</v>
      </c>
      <c r="H135" s="276">
        <f>main!BB199</f>
        <v>-1378.8000000000052</v>
      </c>
      <c r="I135" s="276">
        <f>main!BC199</f>
        <v>69.219440353460854</v>
      </c>
      <c r="J135" s="276">
        <f>main!BD199</f>
        <v>291.20000000000221</v>
      </c>
      <c r="K135" s="276">
        <f>main!BE199</f>
        <v>-855.20000000000368</v>
      </c>
      <c r="L135" s="780">
        <f>main!BF199</f>
        <v>193.68131868131772</v>
      </c>
    </row>
    <row r="136" spans="1:12" ht="16.8" x14ac:dyDescent="0.3">
      <c r="A136" s="268" t="s">
        <v>201</v>
      </c>
      <c r="B136" s="269" t="s">
        <v>198</v>
      </c>
      <c r="C136" s="277">
        <f>main!AW200</f>
        <v>81.900000000000006</v>
      </c>
      <c r="D136" s="277">
        <f>main!AX200</f>
        <v>965.9</v>
      </c>
      <c r="E136" s="277">
        <f>main!AY200</f>
        <v>1044.0999999999999</v>
      </c>
      <c r="F136" s="277">
        <f>main!AZ200</f>
        <v>977.89999999999986</v>
      </c>
      <c r="G136" s="277">
        <f>main!BA200</f>
        <v>66.2</v>
      </c>
      <c r="H136" s="277">
        <f>main!BB200</f>
        <v>78.199999999999932</v>
      </c>
      <c r="I136" s="277">
        <f>main!BC200</f>
        <v>108.09607619836422</v>
      </c>
      <c r="J136" s="277">
        <f>main!BD200</f>
        <v>1338.1</v>
      </c>
      <c r="K136" s="277">
        <f>main!BE200</f>
        <v>-294</v>
      </c>
      <c r="L136" s="774">
        <f>main!BF200</f>
        <v>78.028547941110531</v>
      </c>
    </row>
    <row r="137" spans="1:12" ht="16.8" x14ac:dyDescent="0.3">
      <c r="A137" s="268" t="s">
        <v>344</v>
      </c>
      <c r="B137" s="269" t="s">
        <v>343</v>
      </c>
      <c r="C137" s="277">
        <f>main!AW201</f>
        <v>0</v>
      </c>
      <c r="D137" s="277">
        <f>main!AX201</f>
        <v>-10.6</v>
      </c>
      <c r="E137" s="277">
        <f>main!AY201</f>
        <v>-12.8</v>
      </c>
      <c r="F137" s="277">
        <f>main!AZ201</f>
        <v>-1.1000000000000014</v>
      </c>
      <c r="G137" s="277">
        <f>main!BA201</f>
        <v>-11.7</v>
      </c>
      <c r="H137" s="277">
        <f>main!BB201</f>
        <v>-2.2000000000000011</v>
      </c>
      <c r="I137" s="277">
        <f>main!BC201</f>
        <v>120.75471698113209</v>
      </c>
      <c r="J137" s="277">
        <f>main!BD201</f>
        <v>-2.8</v>
      </c>
      <c r="K137" s="277">
        <f>main!BE201</f>
        <v>-10</v>
      </c>
      <c r="L137" s="774" t="str">
        <f>main!BF201</f>
        <v>&gt;200</v>
      </c>
    </row>
    <row r="138" spans="1:12" ht="16.8" x14ac:dyDescent="0.3">
      <c r="A138" s="270" t="s">
        <v>202</v>
      </c>
      <c r="B138" s="271" t="s">
        <v>199</v>
      </c>
      <c r="C138" s="278">
        <f>main!AW202</f>
        <v>-18.800000000000011</v>
      </c>
      <c r="D138" s="278">
        <f>main!AX202</f>
        <v>-140.49999999999639</v>
      </c>
      <c r="E138" s="278">
        <f>main!AY202</f>
        <v>-1595.3000000000013</v>
      </c>
      <c r="F138" s="278">
        <f>main!AZ202</f>
        <v>-1552.6000000000013</v>
      </c>
      <c r="G138" s="278">
        <f>main!BA202</f>
        <v>-42.699999999999989</v>
      </c>
      <c r="H138" s="278">
        <f>main!BB202</f>
        <v>-1454.800000000005</v>
      </c>
      <c r="I138" s="278" t="str">
        <f>main!BC202</f>
        <v>&gt;200</v>
      </c>
      <c r="J138" s="278">
        <f>main!BD202</f>
        <v>-1044.0999999999979</v>
      </c>
      <c r="K138" s="278">
        <f>main!BE202</f>
        <v>-551.20000000000346</v>
      </c>
      <c r="L138" s="779">
        <f>main!BF202</f>
        <v>152.79187817258929</v>
      </c>
    </row>
    <row r="139" spans="1:12" ht="16.8" x14ac:dyDescent="0.3">
      <c r="A139" s="771"/>
      <c r="B139" s="772"/>
      <c r="C139" s="773"/>
      <c r="D139" s="773"/>
      <c r="E139" s="773"/>
      <c r="F139" s="773"/>
      <c r="G139" s="773"/>
      <c r="H139" s="773"/>
      <c r="I139" s="773"/>
      <c r="J139" s="773"/>
      <c r="K139" s="773"/>
      <c r="L139" s="773"/>
    </row>
    <row r="141" spans="1:12" ht="15.6" x14ac:dyDescent="0.3">
      <c r="A141" s="770"/>
      <c r="B141" s="770"/>
      <c r="C141" s="770"/>
      <c r="D141" s="770"/>
      <c r="E141" s="770"/>
      <c r="F141" s="770"/>
      <c r="G141" s="770"/>
      <c r="H141" s="770"/>
    </row>
  </sheetData>
  <mergeCells count="14">
    <mergeCell ref="H7:I7"/>
    <mergeCell ref="B7:B8"/>
    <mergeCell ref="F7:G7"/>
    <mergeCell ref="C7:C8"/>
    <mergeCell ref="K1:L1"/>
    <mergeCell ref="A2:L2"/>
    <mergeCell ref="A3:L3"/>
    <mergeCell ref="A4:L4"/>
    <mergeCell ref="J7:J8"/>
    <mergeCell ref="K7:L7"/>
    <mergeCell ref="A7:A8"/>
    <mergeCell ref="D7:D8"/>
    <mergeCell ref="E7:E8"/>
    <mergeCell ref="A5:I5"/>
  </mergeCells>
  <printOptions horizontalCentered="1"/>
  <pageMargins left="0" right="0" top="0.39370078740157483" bottom="0.19685039370078741" header="0" footer="0"/>
  <pageSetup paperSize="9" scale="61" orientation="portrait" blackAndWhite="1" r:id="rId1"/>
  <headerFooter>
    <oddFooter>&amp;C&amp;P</oddFooter>
  </headerFooter>
  <rowBreaks count="1" manualBreakCount="1">
    <brk id="69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1055" t="s">
        <v>284</v>
      </c>
      <c r="G1" s="1055"/>
    </row>
    <row r="2" spans="1:7" ht="20.399999999999999" x14ac:dyDescent="0.3">
      <c r="A2" s="1048" t="s">
        <v>285</v>
      </c>
      <c r="B2" s="1048"/>
      <c r="C2" s="1048"/>
      <c r="D2" s="1048"/>
      <c r="E2" s="1048"/>
      <c r="F2" s="1048"/>
      <c r="G2" s="1048"/>
    </row>
    <row r="3" spans="1:7" ht="20.399999999999999" x14ac:dyDescent="0.3">
      <c r="A3" s="1048" t="s">
        <v>357</v>
      </c>
      <c r="B3" s="1048"/>
      <c r="C3" s="1048"/>
      <c r="D3" s="1048"/>
      <c r="E3" s="1048"/>
      <c r="F3" s="1048"/>
      <c r="G3" s="1048"/>
    </row>
    <row r="4" spans="1:7" ht="20.399999999999999" x14ac:dyDescent="0.3">
      <c r="A4" s="1048" t="s">
        <v>281</v>
      </c>
      <c r="B4" s="1048"/>
      <c r="C4" s="1048"/>
      <c r="D4" s="1048"/>
      <c r="E4" s="1048"/>
      <c r="F4" s="1048"/>
      <c r="G4" s="1048"/>
    </row>
    <row r="5" spans="1:7" ht="20.25" customHeight="1" x14ac:dyDescent="0.3">
      <c r="A5" s="1051" t="str">
        <f>main!A1</f>
        <v>la situația din 31 decembrie 2020</v>
      </c>
      <c r="B5" s="1051"/>
      <c r="C5" s="1051"/>
      <c r="D5" s="1051"/>
      <c r="E5" s="1051"/>
      <c r="F5" s="1051"/>
      <c r="G5" s="1051"/>
    </row>
    <row r="6" spans="1:7" ht="20.25" customHeight="1" x14ac:dyDescent="0.3">
      <c r="A6" s="1054"/>
      <c r="B6" s="1054"/>
      <c r="C6" s="1054"/>
      <c r="D6" s="1054"/>
      <c r="E6" s="1054"/>
      <c r="F6" s="1054"/>
      <c r="G6" s="1054"/>
    </row>
    <row r="7" spans="1:7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3">
      <c r="A8" s="1057" t="s">
        <v>29</v>
      </c>
      <c r="B8" s="1058" t="s">
        <v>232</v>
      </c>
      <c r="C8" s="1058" t="s">
        <v>345</v>
      </c>
      <c r="D8" s="1060" t="s">
        <v>23</v>
      </c>
      <c r="E8" s="1060" t="s">
        <v>30</v>
      </c>
      <c r="F8" s="1062" t="s">
        <v>24</v>
      </c>
      <c r="G8" s="1063"/>
    </row>
    <row r="9" spans="1:7" ht="31.2" x14ac:dyDescent="0.3">
      <c r="A9" s="1057"/>
      <c r="B9" s="1059"/>
      <c r="C9" s="1059"/>
      <c r="D9" s="1061"/>
      <c r="E9" s="1061"/>
      <c r="F9" s="281" t="s">
        <v>283</v>
      </c>
      <c r="G9" s="281" t="s">
        <v>25</v>
      </c>
    </row>
    <row r="10" spans="1:7" x14ac:dyDescent="0.3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7" ht="24.75" customHeight="1" x14ac:dyDescent="0.3">
      <c r="A11" s="290" t="s">
        <v>55</v>
      </c>
      <c r="B11" s="301" t="s">
        <v>54</v>
      </c>
      <c r="C11" s="291">
        <f>main!AG75</f>
        <v>23490.999999999996</v>
      </c>
      <c r="D11" s="291">
        <f>main!AH75</f>
        <v>24572.1</v>
      </c>
      <c r="E11" s="291">
        <f>main!AI75</f>
        <v>24244.399999999998</v>
      </c>
      <c r="F11" s="291">
        <f>main!AJ75</f>
        <v>-327.70000000000073</v>
      </c>
      <c r="G11" s="291">
        <f>main!AK75</f>
        <v>98.666373651417658</v>
      </c>
    </row>
    <row r="12" spans="1:7" ht="15.75" customHeight="1" x14ac:dyDescent="0.3">
      <c r="A12" s="202" t="s">
        <v>19</v>
      </c>
      <c r="B12" s="299"/>
      <c r="C12" s="299"/>
      <c r="D12" s="293"/>
      <c r="E12" s="293"/>
      <c r="F12" s="293"/>
      <c r="G12" s="293"/>
    </row>
    <row r="13" spans="1:7" ht="17.399999999999999" x14ac:dyDescent="0.3">
      <c r="A13" s="292" t="s">
        <v>56</v>
      </c>
      <c r="B13" s="298">
        <v>2</v>
      </c>
      <c r="C13" s="293">
        <f>main!AG77</f>
        <v>23473.899999999998</v>
      </c>
      <c r="D13" s="293">
        <f>main!AH77</f>
        <v>24549.8</v>
      </c>
      <c r="E13" s="293">
        <f>main!AI77</f>
        <v>24230.699999999997</v>
      </c>
      <c r="F13" s="293">
        <f>main!AJ77</f>
        <v>-319.10000000000218</v>
      </c>
      <c r="G13" s="293">
        <f>main!AK77</f>
        <v>98.700193076929338</v>
      </c>
    </row>
    <row r="14" spans="1:7" ht="20.25" customHeight="1" x14ac:dyDescent="0.3">
      <c r="A14" s="58" t="s">
        <v>224</v>
      </c>
      <c r="B14" s="302">
        <v>21</v>
      </c>
      <c r="C14" s="251">
        <f>main!AG78</f>
        <v>158.6</v>
      </c>
      <c r="D14" s="251">
        <f>main!AH78</f>
        <v>158.6</v>
      </c>
      <c r="E14" s="251">
        <f>main!AI78</f>
        <v>158</v>
      </c>
      <c r="F14" s="251">
        <f>main!AJ78</f>
        <v>-0.59999999999999432</v>
      </c>
      <c r="G14" s="251">
        <f>main!AK78</f>
        <v>99.621689785624213</v>
      </c>
    </row>
    <row r="15" spans="1:7" ht="15.6" x14ac:dyDescent="0.3">
      <c r="A15" s="58" t="s">
        <v>223</v>
      </c>
      <c r="B15" s="302">
        <v>22</v>
      </c>
      <c r="C15" s="251">
        <f>main!AG79</f>
        <v>253.9</v>
      </c>
      <c r="D15" s="251">
        <f>main!AH79</f>
        <v>271.2</v>
      </c>
      <c r="E15" s="251">
        <f>main!AI79</f>
        <v>230.3</v>
      </c>
      <c r="F15" s="251">
        <f>main!AJ79</f>
        <v>-40.899999999999977</v>
      </c>
      <c r="G15" s="251">
        <f>main!AK79</f>
        <v>84.918879056047203</v>
      </c>
    </row>
    <row r="16" spans="1:7" ht="15.6" hidden="1" x14ac:dyDescent="0.3">
      <c r="A16" s="58" t="s">
        <v>339</v>
      </c>
      <c r="B16" s="302">
        <v>24</v>
      </c>
      <c r="C16" s="302"/>
      <c r="D16" s="251">
        <f>main!AH80</f>
        <v>0</v>
      </c>
      <c r="E16" s="251">
        <f>main!AI80</f>
        <v>0</v>
      </c>
      <c r="F16" s="251">
        <f>main!AJ80</f>
        <v>0</v>
      </c>
      <c r="G16" s="251" t="str">
        <f>main!AK80</f>
        <v xml:space="preserve"> </v>
      </c>
    </row>
    <row r="17" spans="1:7" hidden="1" x14ac:dyDescent="0.3">
      <c r="A17" s="105" t="s">
        <v>340</v>
      </c>
      <c r="B17" s="303">
        <v>241</v>
      </c>
      <c r="C17" s="303"/>
      <c r="D17" s="250">
        <f>main!AH82</f>
        <v>0</v>
      </c>
      <c r="E17" s="250">
        <f>main!AI82</f>
        <v>0</v>
      </c>
      <c r="F17" s="250">
        <f>main!AJ82</f>
        <v>0</v>
      </c>
      <c r="G17" s="250">
        <f>main!AK82</f>
        <v>0</v>
      </c>
    </row>
    <row r="18" spans="1:7" hidden="1" x14ac:dyDescent="0.3">
      <c r="A18" s="105" t="s">
        <v>341</v>
      </c>
      <c r="B18" s="303">
        <v>242</v>
      </c>
      <c r="C18" s="303"/>
      <c r="D18" s="250">
        <f>main!AH83</f>
        <v>0</v>
      </c>
      <c r="E18" s="250">
        <f>main!AI83</f>
        <v>0</v>
      </c>
      <c r="F18" s="250">
        <f>main!AJ83</f>
        <v>0</v>
      </c>
      <c r="G18" s="250">
        <f>main!AK83</f>
        <v>0</v>
      </c>
    </row>
    <row r="19" spans="1:7" ht="26.4" hidden="1" x14ac:dyDescent="0.3">
      <c r="A19" s="194" t="s">
        <v>342</v>
      </c>
      <c r="B19" s="303">
        <v>243</v>
      </c>
      <c r="C19" s="303"/>
      <c r="D19" s="250">
        <f>main!AH84</f>
        <v>0</v>
      </c>
      <c r="E19" s="250">
        <f>main!AI84</f>
        <v>0</v>
      </c>
      <c r="F19" s="250">
        <f>main!AJ84</f>
        <v>0</v>
      </c>
      <c r="G19" s="250">
        <f>main!AK84</f>
        <v>0</v>
      </c>
    </row>
    <row r="20" spans="1:7" ht="15.6" hidden="1" x14ac:dyDescent="0.3">
      <c r="A20" s="58" t="s">
        <v>225</v>
      </c>
      <c r="B20" s="302">
        <v>25</v>
      </c>
      <c r="C20" s="302"/>
      <c r="D20" s="251">
        <f>main!AH85</f>
        <v>0</v>
      </c>
      <c r="E20" s="251">
        <f>main!AI85</f>
        <v>0</v>
      </c>
      <c r="F20" s="251">
        <f>main!AJ85</f>
        <v>0</v>
      </c>
      <c r="G20" s="251" t="str">
        <f>main!AK85</f>
        <v xml:space="preserve"> </v>
      </c>
    </row>
    <row r="21" spans="1:7" ht="18.75" customHeight="1" x14ac:dyDescent="0.3">
      <c r="A21" s="58" t="s">
        <v>221</v>
      </c>
      <c r="B21" s="302">
        <v>27</v>
      </c>
      <c r="C21" s="251">
        <f>main!AG87</f>
        <v>23056.799999999999</v>
      </c>
      <c r="D21" s="251">
        <f>main!AH87</f>
        <v>24115</v>
      </c>
      <c r="E21" s="251">
        <f>main!AI87</f>
        <v>23837.8</v>
      </c>
      <c r="F21" s="251">
        <f>main!AJ87</f>
        <v>-277.20000000000073</v>
      </c>
      <c r="G21" s="251">
        <f>main!AK87</f>
        <v>98.850507982583451</v>
      </c>
    </row>
    <row r="22" spans="1:7" ht="15.6" x14ac:dyDescent="0.3">
      <c r="A22" s="58" t="s">
        <v>220</v>
      </c>
      <c r="B22" s="302">
        <v>28</v>
      </c>
      <c r="C22" s="251">
        <f>main!AG88</f>
        <v>4.5999999999999996</v>
      </c>
      <c r="D22" s="251">
        <f>main!AH88</f>
        <v>5</v>
      </c>
      <c r="E22" s="251">
        <f>main!AI88</f>
        <v>4.5999999999999996</v>
      </c>
      <c r="F22" s="251">
        <f>main!AJ88</f>
        <v>-0.40000000000000036</v>
      </c>
      <c r="G22" s="251">
        <f>main!AK88</f>
        <v>92</v>
      </c>
    </row>
    <row r="23" spans="1:7" ht="17.399999999999999" x14ac:dyDescent="0.3">
      <c r="A23" s="294" t="s">
        <v>210</v>
      </c>
      <c r="B23" s="298">
        <v>3</v>
      </c>
      <c r="C23" s="293">
        <f>main!AG94</f>
        <v>17.100000000000001</v>
      </c>
      <c r="D23" s="293">
        <f>main!AH94</f>
        <v>22.300000000000004</v>
      </c>
      <c r="E23" s="293">
        <f>main!AI94</f>
        <v>13.700000000000001</v>
      </c>
      <c r="F23" s="293">
        <f>main!AJ94</f>
        <v>-8.6000000000000032</v>
      </c>
      <c r="G23" s="293">
        <f>main!AK94</f>
        <v>61.434977578475326</v>
      </c>
    </row>
    <row r="24" spans="1:7" ht="15.6" x14ac:dyDescent="0.3">
      <c r="A24" s="58" t="s">
        <v>211</v>
      </c>
      <c r="B24" s="350">
        <v>31</v>
      </c>
      <c r="C24" s="251">
        <f>main!AG95</f>
        <v>13.4</v>
      </c>
      <c r="D24" s="251">
        <f>main!AH95</f>
        <v>16.100000000000001</v>
      </c>
      <c r="E24" s="251">
        <f>main!AI95</f>
        <v>9.3000000000000007</v>
      </c>
      <c r="F24" s="251">
        <f>main!AJ95</f>
        <v>-6.8000000000000007</v>
      </c>
      <c r="G24" s="251">
        <f>main!AK95</f>
        <v>57.763975155279503</v>
      </c>
    </row>
    <row r="25" spans="1:7" ht="18" x14ac:dyDescent="0.3">
      <c r="A25" s="98" t="s">
        <v>11</v>
      </c>
      <c r="B25" s="350"/>
      <c r="C25" s="350"/>
      <c r="D25" s="279"/>
      <c r="E25" s="279"/>
      <c r="F25" s="279"/>
      <c r="G25" s="279"/>
    </row>
    <row r="26" spans="1:7" x14ac:dyDescent="0.3">
      <c r="A26" s="219" t="s">
        <v>231</v>
      </c>
      <c r="B26" s="351">
        <v>3192</v>
      </c>
      <c r="C26" s="246">
        <f>main!AG97</f>
        <v>0.5</v>
      </c>
      <c r="D26" s="246">
        <f>main!AH97</f>
        <v>0.5</v>
      </c>
      <c r="E26" s="246">
        <f>main!AI97</f>
        <v>0.1</v>
      </c>
      <c r="F26" s="246">
        <f>main!AJ97</f>
        <v>-0.4</v>
      </c>
      <c r="G26" s="246">
        <f>main!AK97</f>
        <v>20</v>
      </c>
    </row>
    <row r="27" spans="1:7" ht="15.6" x14ac:dyDescent="0.3">
      <c r="A27" s="58" t="s">
        <v>364</v>
      </c>
      <c r="B27" s="350" t="s">
        <v>361</v>
      </c>
      <c r="C27" s="249">
        <f>main!AG98</f>
        <v>2.9</v>
      </c>
      <c r="D27" s="249">
        <f>main!AH98</f>
        <v>5.0999999999999996</v>
      </c>
      <c r="E27" s="249">
        <f>main!AI98</f>
        <v>3.4</v>
      </c>
      <c r="F27" s="249">
        <f>main!AJ98</f>
        <v>-1.6999999999999997</v>
      </c>
      <c r="G27" s="249">
        <f>main!AK98</f>
        <v>66.666666666666671</v>
      </c>
    </row>
    <row r="28" spans="1:7" ht="31.2" hidden="1" x14ac:dyDescent="0.3">
      <c r="A28" s="58" t="s">
        <v>276</v>
      </c>
      <c r="B28" s="352" t="s">
        <v>277</v>
      </c>
      <c r="C28" s="352"/>
      <c r="D28" s="249">
        <f>main!AH101</f>
        <v>1.1000000000000001</v>
      </c>
      <c r="E28" s="249">
        <f>main!AI101</f>
        <v>1</v>
      </c>
      <c r="F28" s="249">
        <f>main!AJ101</f>
        <v>-0.10000000000000009</v>
      </c>
      <c r="G28" s="249">
        <f>main!AK101</f>
        <v>90.909090909090907</v>
      </c>
    </row>
    <row r="29" spans="1:7" ht="31.2" x14ac:dyDescent="0.3">
      <c r="A29" s="304" t="s">
        <v>276</v>
      </c>
      <c r="B29" s="260" t="s">
        <v>363</v>
      </c>
      <c r="C29" s="353">
        <f>main!AG101</f>
        <v>0.8</v>
      </c>
      <c r="D29" s="353">
        <f>main!AH101</f>
        <v>1.1000000000000001</v>
      </c>
      <c r="E29" s="353">
        <f>main!AI101</f>
        <v>1</v>
      </c>
      <c r="F29" s="353">
        <f>main!AJ101</f>
        <v>-0.10000000000000009</v>
      </c>
      <c r="G29" s="353">
        <f>main!AK101</f>
        <v>90.909090909090907</v>
      </c>
    </row>
  </sheetData>
  <mergeCells count="12">
    <mergeCell ref="A2:G2"/>
    <mergeCell ref="A3:G3"/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1055" t="s">
        <v>355</v>
      </c>
      <c r="G1" s="1055"/>
    </row>
    <row r="2" spans="1:10" ht="20.399999999999999" x14ac:dyDescent="0.3">
      <c r="A2" s="1048" t="s">
        <v>285</v>
      </c>
      <c r="B2" s="1048"/>
      <c r="C2" s="1048"/>
      <c r="D2" s="1048"/>
      <c r="E2" s="1048"/>
      <c r="F2" s="1048"/>
      <c r="G2" s="1048"/>
    </row>
    <row r="3" spans="1:10" ht="20.399999999999999" x14ac:dyDescent="0.3">
      <c r="A3" s="1048" t="s">
        <v>358</v>
      </c>
      <c r="B3" s="1048"/>
      <c r="C3" s="1048"/>
      <c r="D3" s="1048"/>
      <c r="E3" s="1048"/>
      <c r="F3" s="1048"/>
      <c r="G3" s="1048"/>
      <c r="H3" s="12"/>
      <c r="I3" s="12"/>
      <c r="J3" s="12"/>
    </row>
    <row r="4" spans="1:10" ht="20.399999999999999" x14ac:dyDescent="0.3">
      <c r="A4" s="1048" t="s">
        <v>281</v>
      </c>
      <c r="B4" s="1048"/>
      <c r="C4" s="1048"/>
      <c r="D4" s="1048"/>
      <c r="E4" s="1048"/>
      <c r="F4" s="1048"/>
      <c r="G4" s="1048"/>
    </row>
    <row r="5" spans="1:10" ht="20.25" customHeight="1" x14ac:dyDescent="0.3">
      <c r="A5" s="1051" t="str">
        <f>main!A1</f>
        <v>la situația din 31 decembrie 2020</v>
      </c>
      <c r="B5" s="1051"/>
      <c r="C5" s="1051"/>
      <c r="D5" s="1051"/>
      <c r="E5" s="1051"/>
      <c r="F5" s="1051"/>
      <c r="G5" s="1051"/>
    </row>
    <row r="6" spans="1:10" ht="20.25" customHeight="1" x14ac:dyDescent="0.3">
      <c r="A6" s="1054"/>
      <c r="B6" s="1054"/>
      <c r="C6" s="1054"/>
      <c r="D6" s="1054"/>
      <c r="E6" s="1054"/>
      <c r="F6" s="1054"/>
      <c r="G6" s="1054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3">
      <c r="A8" s="1057" t="s">
        <v>29</v>
      </c>
      <c r="B8" s="1058" t="s">
        <v>232</v>
      </c>
      <c r="C8" s="1058" t="s">
        <v>345</v>
      </c>
      <c r="D8" s="1060" t="s">
        <v>23</v>
      </c>
      <c r="E8" s="1060" t="s">
        <v>30</v>
      </c>
      <c r="F8" s="1062" t="s">
        <v>24</v>
      </c>
      <c r="G8" s="1063"/>
    </row>
    <row r="9" spans="1:10" ht="31.2" x14ac:dyDescent="0.3">
      <c r="A9" s="1057"/>
      <c r="B9" s="1059"/>
      <c r="C9" s="1059"/>
      <c r="D9" s="1061"/>
      <c r="E9" s="1061"/>
      <c r="F9" s="281" t="s">
        <v>283</v>
      </c>
      <c r="G9" s="281" t="s">
        <v>25</v>
      </c>
    </row>
    <row r="10" spans="1:10" x14ac:dyDescent="0.3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10" ht="24" customHeight="1" x14ac:dyDescent="0.3">
      <c r="A11" s="290" t="s">
        <v>55</v>
      </c>
      <c r="B11" s="301" t="s">
        <v>54</v>
      </c>
      <c r="C11" s="291">
        <f>main!AO75</f>
        <v>8383.4</v>
      </c>
      <c r="D11" s="291">
        <f>main!AP75</f>
        <v>8917.4000000000015</v>
      </c>
      <c r="E11" s="291">
        <f>main!AQ75</f>
        <v>8405.5</v>
      </c>
      <c r="F11" s="291">
        <f>main!AR75</f>
        <v>-511.90000000000146</v>
      </c>
      <c r="G11" s="291">
        <f>main!AS75</f>
        <v>94.259537533361723</v>
      </c>
    </row>
    <row r="12" spans="1:10" ht="13.5" customHeight="1" x14ac:dyDescent="0.3">
      <c r="A12" s="202" t="s">
        <v>19</v>
      </c>
      <c r="B12" s="299"/>
      <c r="C12" s="299"/>
      <c r="D12" s="293"/>
      <c r="E12" s="293"/>
      <c r="F12" s="293"/>
      <c r="G12" s="293"/>
    </row>
    <row r="13" spans="1:10" ht="17.399999999999999" x14ac:dyDescent="0.3">
      <c r="A13" s="292" t="s">
        <v>56</v>
      </c>
      <c r="B13" s="298">
        <v>2</v>
      </c>
      <c r="C13" s="293">
        <f>main!AO77</f>
        <v>8358.7999999999993</v>
      </c>
      <c r="D13" s="293">
        <f>main!AP77</f>
        <v>8858.9000000000015</v>
      </c>
      <c r="E13" s="293">
        <f>main!AQ77</f>
        <v>8351.9</v>
      </c>
      <c r="F13" s="293">
        <f>main!AR77</f>
        <v>-507.00000000000182</v>
      </c>
      <c r="G13" s="293">
        <f>main!AS77</f>
        <v>94.276941832507404</v>
      </c>
    </row>
    <row r="14" spans="1:10" ht="18" customHeight="1" x14ac:dyDescent="0.3">
      <c r="A14" s="58" t="s">
        <v>224</v>
      </c>
      <c r="B14" s="302">
        <v>21</v>
      </c>
      <c r="C14" s="251">
        <f>main!AO78</f>
        <v>68.8</v>
      </c>
      <c r="D14" s="251">
        <f>main!AP78</f>
        <v>68.7</v>
      </c>
      <c r="E14" s="251">
        <f>main!AQ78</f>
        <v>67.5</v>
      </c>
      <c r="F14" s="251">
        <f>main!AR78</f>
        <v>-1.2000000000000028</v>
      </c>
      <c r="G14" s="251">
        <f>main!AS78</f>
        <v>98.253275109170303</v>
      </c>
    </row>
    <row r="15" spans="1:10" ht="21" customHeight="1" x14ac:dyDescent="0.3">
      <c r="A15" s="58" t="s">
        <v>223</v>
      </c>
      <c r="B15" s="302">
        <v>22</v>
      </c>
      <c r="C15" s="251">
        <f>main!AO79</f>
        <v>8289.5</v>
      </c>
      <c r="D15" s="251">
        <f>main!AP79</f>
        <v>8789.7000000000007</v>
      </c>
      <c r="E15" s="251">
        <f>main!AQ79</f>
        <v>8284</v>
      </c>
      <c r="F15" s="251">
        <f>main!AR79</f>
        <v>-505.70000000000073</v>
      </c>
      <c r="G15" s="251">
        <f>main!AS79</f>
        <v>94.246675085611571</v>
      </c>
    </row>
    <row r="16" spans="1:10" ht="15.6" hidden="1" x14ac:dyDescent="0.3">
      <c r="A16" s="58" t="s">
        <v>339</v>
      </c>
      <c r="B16" s="302">
        <v>24</v>
      </c>
      <c r="C16" s="302"/>
      <c r="D16" s="251">
        <f>main!AP80</f>
        <v>0</v>
      </c>
      <c r="E16" s="251">
        <f>main!AQ80</f>
        <v>0</v>
      </c>
      <c r="F16" s="251">
        <f>main!AR80</f>
        <v>0</v>
      </c>
      <c r="G16" s="251" t="str">
        <f>main!AS80</f>
        <v xml:space="preserve"> </v>
      </c>
    </row>
    <row r="17" spans="1:7" hidden="1" x14ac:dyDescent="0.3">
      <c r="A17" s="105" t="s">
        <v>340</v>
      </c>
      <c r="B17" s="303">
        <v>241</v>
      </c>
      <c r="C17" s="303"/>
      <c r="D17" s="250">
        <f>main!AP82</f>
        <v>0</v>
      </c>
      <c r="E17" s="250">
        <f>main!AQ82</f>
        <v>0</v>
      </c>
      <c r="F17" s="250">
        <f>main!AR82</f>
        <v>0</v>
      </c>
      <c r="G17" s="250" t="str">
        <f>main!AS82</f>
        <v xml:space="preserve"> </v>
      </c>
    </row>
    <row r="18" spans="1:7" hidden="1" x14ac:dyDescent="0.3">
      <c r="A18" s="105" t="s">
        <v>341</v>
      </c>
      <c r="B18" s="303">
        <v>242</v>
      </c>
      <c r="C18" s="303"/>
      <c r="D18" s="250">
        <f>main!AP83</f>
        <v>0</v>
      </c>
      <c r="E18" s="250">
        <f>main!AQ83</f>
        <v>0</v>
      </c>
      <c r="F18" s="250">
        <f>main!AR83</f>
        <v>0</v>
      </c>
      <c r="G18" s="250" t="str">
        <f>main!AS83</f>
        <v xml:space="preserve"> </v>
      </c>
    </row>
    <row r="19" spans="1:7" ht="26.4" hidden="1" x14ac:dyDescent="0.3">
      <c r="A19" s="194" t="s">
        <v>342</v>
      </c>
      <c r="B19" s="303">
        <v>243</v>
      </c>
      <c r="C19" s="303"/>
      <c r="D19" s="250">
        <f>main!AP84</f>
        <v>0</v>
      </c>
      <c r="E19" s="250">
        <f>main!AQ84</f>
        <v>0</v>
      </c>
      <c r="F19" s="250">
        <f>main!AR84</f>
        <v>0</v>
      </c>
      <c r="G19" s="250">
        <f>main!AS84</f>
        <v>0</v>
      </c>
    </row>
    <row r="20" spans="1:7" ht="15.6" hidden="1" x14ac:dyDescent="0.3">
      <c r="A20" s="58" t="s">
        <v>225</v>
      </c>
      <c r="B20" s="302">
        <v>25</v>
      </c>
      <c r="C20" s="302"/>
      <c r="D20" s="251">
        <f>main!AP85</f>
        <v>0</v>
      </c>
      <c r="E20" s="251">
        <f>main!AQ85</f>
        <v>0</v>
      </c>
      <c r="F20" s="251">
        <f>main!AR85</f>
        <v>0</v>
      </c>
      <c r="G20" s="251" t="str">
        <f>main!AS85</f>
        <v xml:space="preserve"> </v>
      </c>
    </row>
    <row r="21" spans="1:7" ht="15.6" x14ac:dyDescent="0.3">
      <c r="A21" s="58" t="s">
        <v>221</v>
      </c>
      <c r="B21" s="302">
        <v>27</v>
      </c>
      <c r="C21" s="251">
        <f>main!AO87</f>
        <v>0.5</v>
      </c>
      <c r="D21" s="251">
        <f>main!AP87</f>
        <v>0.5</v>
      </c>
      <c r="E21" s="251">
        <f>main!AQ87</f>
        <v>0.4</v>
      </c>
      <c r="F21" s="251">
        <f>main!AR87</f>
        <v>-9.9999999999999978E-2</v>
      </c>
      <c r="G21" s="251">
        <f>main!AS87</f>
        <v>80</v>
      </c>
    </row>
    <row r="22" spans="1:7" ht="15.6" hidden="1" x14ac:dyDescent="0.3">
      <c r="A22" s="58" t="s">
        <v>220</v>
      </c>
      <c r="B22" s="302">
        <v>28</v>
      </c>
      <c r="C22" s="302"/>
      <c r="D22" s="251">
        <f>main!AP88</f>
        <v>0</v>
      </c>
      <c r="E22" s="251">
        <f>main!AQ88</f>
        <v>0</v>
      </c>
      <c r="F22" s="251">
        <f>main!AR88</f>
        <v>0</v>
      </c>
      <c r="G22" s="251" t="str">
        <f>main!AS88</f>
        <v xml:space="preserve"> </v>
      </c>
    </row>
    <row r="23" spans="1:7" ht="17.399999999999999" x14ac:dyDescent="0.3">
      <c r="A23" s="294" t="s">
        <v>210</v>
      </c>
      <c r="B23" s="298">
        <v>3</v>
      </c>
      <c r="C23" s="293">
        <f>main!AO94</f>
        <v>24.6</v>
      </c>
      <c r="D23" s="293">
        <f>main!AP94</f>
        <v>58.5</v>
      </c>
      <c r="E23" s="293">
        <f>main!AQ94</f>
        <v>53.599999999999994</v>
      </c>
      <c r="F23" s="293">
        <f>main!AR94</f>
        <v>-4.9000000000000057</v>
      </c>
      <c r="G23" s="293">
        <f>main!AS94</f>
        <v>91.623931623931611</v>
      </c>
    </row>
    <row r="24" spans="1:7" ht="21" customHeight="1" x14ac:dyDescent="0.3">
      <c r="A24" s="58" t="s">
        <v>211</v>
      </c>
      <c r="B24" s="302">
        <v>31</v>
      </c>
      <c r="C24" s="251">
        <f>main!AO95</f>
        <v>23.6</v>
      </c>
      <c r="D24" s="251">
        <f>main!AP95</f>
        <v>1.1000000000000001</v>
      </c>
      <c r="E24" s="251">
        <f>main!AQ95</f>
        <v>0.3</v>
      </c>
      <c r="F24" s="251">
        <f>main!AR95</f>
        <v>-0.8</v>
      </c>
      <c r="G24" s="251">
        <f>main!AS95</f>
        <v>27.27272727272727</v>
      </c>
    </row>
    <row r="25" spans="1:7" ht="14.25" customHeight="1" x14ac:dyDescent="0.3">
      <c r="A25" s="98" t="s">
        <v>11</v>
      </c>
      <c r="B25" s="302"/>
      <c r="C25" s="302"/>
      <c r="D25" s="300"/>
      <c r="E25" s="300"/>
      <c r="F25" s="300"/>
      <c r="G25" s="300"/>
    </row>
    <row r="26" spans="1:7" x14ac:dyDescent="0.3">
      <c r="A26" s="219" t="s">
        <v>231</v>
      </c>
      <c r="B26" s="303">
        <v>3192</v>
      </c>
      <c r="C26" s="250">
        <f>main!AO97</f>
        <v>2</v>
      </c>
      <c r="D26" s="250">
        <f>main!AP97</f>
        <v>0</v>
      </c>
      <c r="E26" s="250">
        <f>main!AQ97</f>
        <v>0</v>
      </c>
      <c r="F26" s="250">
        <f>main!AR97</f>
        <v>0</v>
      </c>
      <c r="G26" s="250" t="str">
        <f>main!AS97</f>
        <v xml:space="preserve"> </v>
      </c>
    </row>
    <row r="27" spans="1:7" ht="15.6" hidden="1" x14ac:dyDescent="0.3">
      <c r="A27" s="58" t="s">
        <v>212</v>
      </c>
      <c r="B27" s="302">
        <v>32</v>
      </c>
      <c r="C27" s="302"/>
      <c r="D27" s="251">
        <f>main!AP99</f>
        <v>0</v>
      </c>
      <c r="E27" s="251">
        <f>main!AQ99</f>
        <v>0</v>
      </c>
      <c r="F27" s="251">
        <f>main!AR99</f>
        <v>0</v>
      </c>
      <c r="G27" s="251" t="str">
        <f>main!AS99</f>
        <v xml:space="preserve"> </v>
      </c>
    </row>
    <row r="28" spans="1:7" ht="20.25" customHeight="1" x14ac:dyDescent="0.3">
      <c r="A28" s="58" t="s">
        <v>365</v>
      </c>
      <c r="B28" s="302" t="s">
        <v>361</v>
      </c>
      <c r="C28" s="251">
        <f>main!AO98</f>
        <v>1</v>
      </c>
      <c r="D28" s="251">
        <f>main!AP98</f>
        <v>57.4</v>
      </c>
      <c r="E28" s="251">
        <f>main!AQ98</f>
        <v>53.3</v>
      </c>
      <c r="F28" s="251">
        <f>main!AR98</f>
        <v>-4.1000000000000014</v>
      </c>
      <c r="G28" s="251">
        <f>main!AS98</f>
        <v>92.857142857142847</v>
      </c>
    </row>
    <row r="29" spans="1:7" ht="31.2" hidden="1" x14ac:dyDescent="0.3">
      <c r="A29" s="58" t="s">
        <v>276</v>
      </c>
      <c r="B29" s="289" t="s">
        <v>277</v>
      </c>
      <c r="C29" s="289"/>
      <c r="D29" s="251">
        <f>main!AP101</f>
        <v>0</v>
      </c>
      <c r="E29" s="251">
        <f>main!AQ101</f>
        <v>0</v>
      </c>
      <c r="F29" s="251">
        <f>main!AR101</f>
        <v>0</v>
      </c>
      <c r="G29" s="251" t="str">
        <f>main!AS101</f>
        <v xml:space="preserve"> </v>
      </c>
    </row>
  </sheetData>
  <mergeCells count="12">
    <mergeCell ref="A4:G4"/>
    <mergeCell ref="A5:G5"/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Zeros="0" view="pageBreakPreview" zoomScaleNormal="100" zoomScaleSheetLayoutView="100" workbookViewId="0">
      <selection activeCell="N15" sqref="N15"/>
    </sheetView>
  </sheetViews>
  <sheetFormatPr defaultRowHeight="14.4" x14ac:dyDescent="0.3"/>
  <cols>
    <col min="1" max="1" width="50.44140625" customWidth="1"/>
    <col min="2" max="2" width="9.44140625" customWidth="1"/>
    <col min="3" max="3" width="12" customWidth="1"/>
    <col min="4" max="4" width="12.109375" customWidth="1"/>
    <col min="5" max="5" width="11.88671875" customWidth="1"/>
    <col min="6" max="6" width="11.5546875" customWidth="1"/>
    <col min="7" max="7" width="10" customWidth="1"/>
    <col min="8" max="8" width="12.33203125" customWidth="1"/>
    <col min="9" max="9" width="8.109375" customWidth="1"/>
    <col min="10" max="10" width="10.88671875" customWidth="1"/>
    <col min="11" max="11" width="11" customWidth="1"/>
    <col min="12" max="12" width="9.88671875" customWidth="1"/>
    <col min="14" max="14" width="22.6640625" customWidth="1"/>
  </cols>
  <sheetData>
    <row r="1" spans="1:14" ht="32.25" customHeight="1" x14ac:dyDescent="0.3">
      <c r="A1" s="20"/>
      <c r="B1" s="20"/>
      <c r="C1" s="20"/>
      <c r="D1" s="10"/>
      <c r="E1" s="10"/>
      <c r="F1" s="10"/>
      <c r="G1" s="10"/>
      <c r="K1" s="1055" t="s">
        <v>368</v>
      </c>
      <c r="L1" s="1055"/>
    </row>
    <row r="2" spans="1:14" ht="20.399999999999999" x14ac:dyDescent="0.3">
      <c r="A2" s="1048" t="s">
        <v>285</v>
      </c>
      <c r="B2" s="1048"/>
      <c r="C2" s="1048"/>
      <c r="D2" s="1048"/>
      <c r="E2" s="1048"/>
      <c r="F2" s="1048"/>
      <c r="G2" s="1048"/>
      <c r="H2" s="1048"/>
      <c r="I2" s="1048"/>
    </row>
    <row r="3" spans="1:14" ht="20.399999999999999" x14ac:dyDescent="0.3">
      <c r="A3" s="1048" t="s">
        <v>373</v>
      </c>
      <c r="B3" s="1048"/>
      <c r="C3" s="1048"/>
      <c r="D3" s="1048"/>
      <c r="E3" s="1048"/>
      <c r="F3" s="1048"/>
      <c r="G3" s="1048"/>
      <c r="H3" s="1048"/>
      <c r="I3" s="1048"/>
    </row>
    <row r="4" spans="1:14" ht="20.399999999999999" x14ac:dyDescent="0.3">
      <c r="A4" s="1048" t="s">
        <v>287</v>
      </c>
      <c r="B4" s="1048"/>
      <c r="C4" s="1048"/>
      <c r="D4" s="1048"/>
      <c r="E4" s="1048"/>
      <c r="F4" s="1048"/>
      <c r="G4" s="1048"/>
      <c r="H4" s="1048"/>
      <c r="I4" s="1048"/>
    </row>
    <row r="5" spans="1:14" ht="20.25" customHeight="1" x14ac:dyDescent="0.3">
      <c r="A5" s="1051" t="str">
        <f>main!A1</f>
        <v>la situația din 31 decembrie 2020</v>
      </c>
      <c r="B5" s="1051"/>
      <c r="C5" s="1051"/>
      <c r="D5" s="1051"/>
      <c r="E5" s="1051"/>
      <c r="F5" s="1051"/>
      <c r="G5" s="1051"/>
      <c r="H5" s="1051"/>
      <c r="I5" s="1051"/>
    </row>
    <row r="6" spans="1:14" ht="20.25" customHeight="1" x14ac:dyDescent="0.3">
      <c r="A6" s="1051"/>
      <c r="B6" s="1051"/>
      <c r="C6" s="1051"/>
      <c r="D6" s="1051"/>
      <c r="E6" s="1051"/>
      <c r="F6" s="1051"/>
      <c r="G6" s="1051"/>
      <c r="H6" s="1051"/>
      <c r="I6" s="1051"/>
    </row>
    <row r="7" spans="1:14" ht="20.25" customHeight="1" x14ac:dyDescent="0.3">
      <c r="A7" s="9"/>
      <c r="B7" s="9"/>
      <c r="C7" s="9"/>
      <c r="D7" s="9"/>
      <c r="E7" s="9"/>
      <c r="F7" s="9"/>
      <c r="G7" s="9"/>
      <c r="H7" s="9" t="s">
        <v>1</v>
      </c>
      <c r="L7" s="11" t="s">
        <v>21</v>
      </c>
    </row>
    <row r="8" spans="1:14" ht="44.25" customHeight="1" x14ac:dyDescent="0.3">
      <c r="A8" s="1057" t="s">
        <v>29</v>
      </c>
      <c r="B8" s="1064" t="s">
        <v>232</v>
      </c>
      <c r="C8" s="1065" t="s">
        <v>345</v>
      </c>
      <c r="D8" s="1057" t="s">
        <v>23</v>
      </c>
      <c r="E8" s="1057" t="s">
        <v>30</v>
      </c>
      <c r="F8" s="1067" t="s">
        <v>292</v>
      </c>
      <c r="G8" s="1067"/>
      <c r="H8" s="1057" t="s">
        <v>24</v>
      </c>
      <c r="I8" s="1057"/>
      <c r="J8" s="1056" t="s">
        <v>27</v>
      </c>
      <c r="K8" s="1056" t="s">
        <v>28</v>
      </c>
      <c r="L8" s="1056"/>
    </row>
    <row r="9" spans="1:14" ht="31.2" x14ac:dyDescent="0.3">
      <c r="A9" s="1057"/>
      <c r="B9" s="1064"/>
      <c r="C9" s="1066"/>
      <c r="D9" s="1057"/>
      <c r="E9" s="1057"/>
      <c r="F9" s="355" t="s">
        <v>294</v>
      </c>
      <c r="G9" s="355" t="s">
        <v>293</v>
      </c>
      <c r="H9" s="281" t="s">
        <v>280</v>
      </c>
      <c r="I9" s="281" t="s">
        <v>25</v>
      </c>
      <c r="J9" s="1056"/>
      <c r="K9" s="943" t="s">
        <v>282</v>
      </c>
      <c r="L9" s="280" t="s">
        <v>25</v>
      </c>
    </row>
    <row r="10" spans="1:14" s="491" customFormat="1" ht="12" x14ac:dyDescent="0.25">
      <c r="A10" s="19">
        <v>1</v>
      </c>
      <c r="B10" s="203">
        <v>2</v>
      </c>
      <c r="C10" s="203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952">
        <v>10</v>
      </c>
      <c r="K10" s="952">
        <v>11</v>
      </c>
      <c r="L10" s="952">
        <v>12</v>
      </c>
    </row>
    <row r="11" spans="1:14" ht="16.8" x14ac:dyDescent="0.3">
      <c r="A11" s="945" t="s">
        <v>55</v>
      </c>
      <c r="B11" s="948" t="s">
        <v>54</v>
      </c>
      <c r="C11" s="307">
        <f>main!AW75</f>
        <v>18178.2</v>
      </c>
      <c r="D11" s="307">
        <f>main!AX75</f>
        <v>19944.300000000003</v>
      </c>
      <c r="E11" s="307">
        <f>main!AY75</f>
        <v>17927.399999999998</v>
      </c>
      <c r="F11" s="307">
        <f>main!AZ75</f>
        <v>17882.499999999996</v>
      </c>
      <c r="G11" s="307">
        <f>main!BA75</f>
        <v>44.900000000000006</v>
      </c>
      <c r="H11" s="307">
        <f>main!BB75</f>
        <v>-2016.9000000000051</v>
      </c>
      <c r="I11" s="307">
        <f>main!BC75</f>
        <v>89.887336231404433</v>
      </c>
      <c r="J11" s="307">
        <f>main!BD75</f>
        <v>16937.500000000004</v>
      </c>
      <c r="K11" s="307">
        <f>main!BE75</f>
        <v>989.89999999999418</v>
      </c>
      <c r="L11" s="307">
        <f>main!BF75</f>
        <v>105.84442804428041</v>
      </c>
    </row>
    <row r="12" spans="1:14" ht="16.5" customHeight="1" x14ac:dyDescent="0.3">
      <c r="A12" s="101" t="s">
        <v>4</v>
      </c>
      <c r="B12" s="948"/>
      <c r="C12" s="291"/>
      <c r="D12" s="291"/>
      <c r="E12" s="291"/>
      <c r="F12" s="291"/>
      <c r="G12" s="291"/>
      <c r="H12" s="291"/>
      <c r="I12" s="291"/>
      <c r="J12" s="944"/>
      <c r="K12" s="944"/>
      <c r="L12" s="944"/>
    </row>
    <row r="13" spans="1:14" ht="15.6" x14ac:dyDescent="0.3">
      <c r="A13" s="218" t="s">
        <v>62</v>
      </c>
      <c r="B13" s="283" t="s">
        <v>60</v>
      </c>
      <c r="C13" s="288">
        <f>main!AW107</f>
        <v>1862.6</v>
      </c>
      <c r="D13" s="288">
        <f>main!AX107</f>
        <v>1802.9</v>
      </c>
      <c r="E13" s="288">
        <f>main!AY107</f>
        <v>1605</v>
      </c>
      <c r="F13" s="288">
        <f>main!AZ107</f>
        <v>1604.9</v>
      </c>
      <c r="G13" s="288">
        <f>main!BA107</f>
        <v>0.1</v>
      </c>
      <c r="H13" s="288">
        <f>main!BB107</f>
        <v>-197.90000000000009</v>
      </c>
      <c r="I13" s="288">
        <f>main!BC107</f>
        <v>89.023240335015814</v>
      </c>
      <c r="J13" s="288">
        <f>main!BD107</f>
        <v>1465.1</v>
      </c>
      <c r="K13" s="288">
        <f>main!BE107</f>
        <v>139.90000000000009</v>
      </c>
      <c r="L13" s="288">
        <f>main!BF107</f>
        <v>109.5488362569108</v>
      </c>
    </row>
    <row r="14" spans="1:14" x14ac:dyDescent="0.3">
      <c r="A14" s="285" t="s">
        <v>207</v>
      </c>
      <c r="B14" s="287" t="s">
        <v>204</v>
      </c>
      <c r="C14" s="286">
        <f>main!AW108</f>
        <v>0</v>
      </c>
      <c r="D14" s="286">
        <f>main!AX108</f>
        <v>0</v>
      </c>
      <c r="E14" s="286">
        <f>main!AY108</f>
        <v>0</v>
      </c>
      <c r="F14" s="286">
        <f>main!AZ108</f>
        <v>0</v>
      </c>
      <c r="G14" s="286">
        <f>main!BA108</f>
        <v>0</v>
      </c>
      <c r="H14" s="286">
        <f>main!BB108</f>
        <v>0</v>
      </c>
      <c r="I14" s="286" t="str">
        <f>main!BC108</f>
        <v xml:space="preserve"> </v>
      </c>
      <c r="J14" s="286">
        <f>main!BD108</f>
        <v>0.2</v>
      </c>
      <c r="K14" s="286">
        <f>main!BE108</f>
        <v>-0.2</v>
      </c>
      <c r="L14" s="286">
        <f>main!BF108</f>
        <v>0</v>
      </c>
    </row>
    <row r="15" spans="1:14" x14ac:dyDescent="0.3">
      <c r="A15" s="939" t="s">
        <v>359</v>
      </c>
      <c r="B15" s="287"/>
      <c r="C15" s="286">
        <f>main!AW84</f>
        <v>6.8</v>
      </c>
      <c r="D15" s="286">
        <f>main!AX84</f>
        <v>5.5</v>
      </c>
      <c r="E15" s="286">
        <f>main!AY84</f>
        <v>5.3</v>
      </c>
      <c r="F15" s="286">
        <f>main!AZ84</f>
        <v>5.3</v>
      </c>
      <c r="G15" s="286">
        <f>main!BA84</f>
        <v>0</v>
      </c>
      <c r="H15" s="286">
        <f>main!BB84</f>
        <v>-0.20000000000000018</v>
      </c>
      <c r="I15" s="286">
        <f>main!BC84</f>
        <v>96.36363636363636</v>
      </c>
      <c r="J15" s="286">
        <f>main!BD84</f>
        <v>5.4</v>
      </c>
      <c r="K15" s="286">
        <f>main!BE84</f>
        <v>-0.10000000000000053</v>
      </c>
      <c r="L15" s="286">
        <f>main!BF84</f>
        <v>98.148148148148138</v>
      </c>
      <c r="N15" s="370"/>
    </row>
    <row r="16" spans="1:14" ht="15.6" x14ac:dyDescent="0.3">
      <c r="A16" s="218" t="s">
        <v>63</v>
      </c>
      <c r="B16" s="283" t="s">
        <v>61</v>
      </c>
      <c r="C16" s="288">
        <f>main!AW109</f>
        <v>14.1</v>
      </c>
      <c r="D16" s="288">
        <f>main!AX109</f>
        <v>14.5</v>
      </c>
      <c r="E16" s="288">
        <f>main!AY109</f>
        <v>12.8</v>
      </c>
      <c r="F16" s="288">
        <f>main!AZ109</f>
        <v>12.8</v>
      </c>
      <c r="G16" s="288">
        <f>main!BA109</f>
        <v>0</v>
      </c>
      <c r="H16" s="288">
        <f>main!BB109</f>
        <v>-1.6999999999999993</v>
      </c>
      <c r="I16" s="288">
        <f>main!BC109</f>
        <v>88.275862068965523</v>
      </c>
      <c r="J16" s="288">
        <f>main!BD109</f>
        <v>12.7</v>
      </c>
      <c r="K16" s="288">
        <f>main!BE109</f>
        <v>0.10000000000000142</v>
      </c>
      <c r="L16" s="288">
        <f>main!BF109</f>
        <v>100.78740157480317</v>
      </c>
    </row>
    <row r="17" spans="1:12" ht="15.6" x14ac:dyDescent="0.3">
      <c r="A17" s="218" t="s">
        <v>64</v>
      </c>
      <c r="B17" s="283" t="s">
        <v>65</v>
      </c>
      <c r="C17" s="288">
        <f>main!AW111</f>
        <v>16.600000000000001</v>
      </c>
      <c r="D17" s="288">
        <f>main!AX111</f>
        <v>27.8</v>
      </c>
      <c r="E17" s="288">
        <f>main!AY111</f>
        <v>20</v>
      </c>
      <c r="F17" s="288">
        <f>main!AZ111</f>
        <v>18.3</v>
      </c>
      <c r="G17" s="288">
        <f>main!BA111</f>
        <v>1.7</v>
      </c>
      <c r="H17" s="288">
        <f>main!BB111</f>
        <v>-7.8000000000000007</v>
      </c>
      <c r="I17" s="288">
        <f>main!BC111</f>
        <v>71.942446043165461</v>
      </c>
      <c r="J17" s="288">
        <f>main!BD111</f>
        <v>17.600000000000001</v>
      </c>
      <c r="K17" s="288">
        <f>main!BE111</f>
        <v>2.3999999999999986</v>
      </c>
      <c r="L17" s="288">
        <f>main!BF111</f>
        <v>113.63636363636363</v>
      </c>
    </row>
    <row r="18" spans="1:12" ht="15.6" x14ac:dyDescent="0.3">
      <c r="A18" s="218" t="s">
        <v>59</v>
      </c>
      <c r="B18" s="283" t="s">
        <v>66</v>
      </c>
      <c r="C18" s="288">
        <f>main!AW113</f>
        <v>1781.8</v>
      </c>
      <c r="D18" s="288">
        <f>main!AX113</f>
        <v>2288.7999999999997</v>
      </c>
      <c r="E18" s="288">
        <f>main!AY113</f>
        <v>2095.6999999999998</v>
      </c>
      <c r="F18" s="288">
        <f>main!AZ113</f>
        <v>2078.3999999999996</v>
      </c>
      <c r="G18" s="288">
        <f>main!BA113</f>
        <v>17.3</v>
      </c>
      <c r="H18" s="288">
        <f>main!BB113</f>
        <v>-193.09999999999991</v>
      </c>
      <c r="I18" s="288">
        <f>main!BC113</f>
        <v>91.563264592799726</v>
      </c>
      <c r="J18" s="288">
        <f>main!BD113</f>
        <v>1774.4</v>
      </c>
      <c r="K18" s="288">
        <f>main!BE113</f>
        <v>321.29999999999973</v>
      </c>
      <c r="L18" s="288">
        <f>main!BF113</f>
        <v>118.10752930568079</v>
      </c>
    </row>
    <row r="19" spans="1:12" x14ac:dyDescent="0.3">
      <c r="A19" s="285" t="s">
        <v>207</v>
      </c>
      <c r="B19" s="287" t="s">
        <v>204</v>
      </c>
      <c r="C19" s="286">
        <f>main!AW114</f>
        <v>0.1</v>
      </c>
      <c r="D19" s="286">
        <f>main!AX114</f>
        <v>2.4</v>
      </c>
      <c r="E19" s="286">
        <f>main!AY114</f>
        <v>2.2000000000000002</v>
      </c>
      <c r="F19" s="286">
        <f>main!AZ114</f>
        <v>2.2000000000000002</v>
      </c>
      <c r="G19" s="286">
        <f>main!BA114</f>
        <v>0</v>
      </c>
      <c r="H19" s="286">
        <f>main!BB114</f>
        <v>0</v>
      </c>
      <c r="I19" s="286">
        <f>main!BC114</f>
        <v>91.666666666666671</v>
      </c>
      <c r="J19" s="286">
        <f>main!BD114</f>
        <v>4.0999999999999996</v>
      </c>
      <c r="K19" s="286">
        <f>main!BE114</f>
        <v>-1.8999999999999995</v>
      </c>
      <c r="L19" s="286">
        <f>main!BF114</f>
        <v>53.658536585365866</v>
      </c>
    </row>
    <row r="20" spans="1:12" ht="18" customHeight="1" x14ac:dyDescent="0.3">
      <c r="A20" s="218" t="s">
        <v>68</v>
      </c>
      <c r="B20" s="283" t="s">
        <v>67</v>
      </c>
      <c r="C20" s="288">
        <f>main!AW115</f>
        <v>19.7</v>
      </c>
      <c r="D20" s="288">
        <f>main!AX115</f>
        <v>39.799999999999997</v>
      </c>
      <c r="E20" s="288">
        <f>main!AY115</f>
        <v>29.2</v>
      </c>
      <c r="F20" s="288">
        <f>main!AZ115</f>
        <v>27.599999999999998</v>
      </c>
      <c r="G20" s="288">
        <f>main!BA115</f>
        <v>1.6</v>
      </c>
      <c r="H20" s="288">
        <f>main!BB115</f>
        <v>-10.599999999999998</v>
      </c>
      <c r="I20" s="288">
        <f>main!BC115</f>
        <v>73.366834170854275</v>
      </c>
      <c r="J20" s="288">
        <f>main!BD115</f>
        <v>37.6</v>
      </c>
      <c r="K20" s="288">
        <f>main!BE115</f>
        <v>-8.4000000000000021</v>
      </c>
      <c r="L20" s="288">
        <f>main!BF115</f>
        <v>77.659574468085097</v>
      </c>
    </row>
    <row r="21" spans="1:12" ht="17.25" customHeight="1" x14ac:dyDescent="0.3">
      <c r="A21" s="218" t="s">
        <v>70</v>
      </c>
      <c r="B21" s="283" t="s">
        <v>69</v>
      </c>
      <c r="C21" s="288">
        <f>main!AW117</f>
        <v>1440.2</v>
      </c>
      <c r="D21" s="288">
        <f>main!AX117</f>
        <v>2012.9</v>
      </c>
      <c r="E21" s="288">
        <f>main!AY117</f>
        <v>1663.9</v>
      </c>
      <c r="F21" s="288">
        <f>main!AZ117</f>
        <v>1653.7</v>
      </c>
      <c r="G21" s="288">
        <f>main!BA117</f>
        <v>10.199999999999999</v>
      </c>
      <c r="H21" s="288">
        <f>main!BB117</f>
        <v>-349</v>
      </c>
      <c r="I21" s="288">
        <f>main!BC117</f>
        <v>82.661831188832039</v>
      </c>
      <c r="J21" s="288">
        <f>main!BD117</f>
        <v>1466.6</v>
      </c>
      <c r="K21" s="288">
        <f>main!BE117</f>
        <v>197.30000000000018</v>
      </c>
      <c r="L21" s="288">
        <f>main!BF117</f>
        <v>113.4528842220101</v>
      </c>
    </row>
    <row r="22" spans="1:12" x14ac:dyDescent="0.3">
      <c r="A22" s="285" t="s">
        <v>207</v>
      </c>
      <c r="B22" s="287" t="s">
        <v>204</v>
      </c>
      <c r="C22" s="286">
        <f>main!AW118</f>
        <v>2.1</v>
      </c>
      <c r="D22" s="286">
        <f>main!AX118</f>
        <v>3.1</v>
      </c>
      <c r="E22" s="286">
        <f>main!AY118</f>
        <v>2.8</v>
      </c>
      <c r="F22" s="286">
        <f>main!AZ118</f>
        <v>2.8</v>
      </c>
      <c r="G22" s="286">
        <f>main!BA118</f>
        <v>0</v>
      </c>
      <c r="H22" s="286">
        <f>main!BB118</f>
        <v>-0.30000000000000027</v>
      </c>
      <c r="I22" s="286">
        <f>main!BC118</f>
        <v>90.322580645161281</v>
      </c>
      <c r="J22" s="286">
        <f>main!BD118</f>
        <v>13.5</v>
      </c>
      <c r="K22" s="286">
        <f>main!BE118</f>
        <v>-10.7</v>
      </c>
      <c r="L22" s="286">
        <f>main!BF118</f>
        <v>20.74074074074074</v>
      </c>
    </row>
    <row r="23" spans="1:12" ht="15.6" x14ac:dyDescent="0.3">
      <c r="A23" s="218" t="s">
        <v>71</v>
      </c>
      <c r="B23" s="283" t="s">
        <v>72</v>
      </c>
      <c r="C23" s="288">
        <f>main!AW119</f>
        <v>127.5</v>
      </c>
      <c r="D23" s="288">
        <f>main!AX119</f>
        <v>229.1</v>
      </c>
      <c r="E23" s="288">
        <f>main!AY119</f>
        <v>175.1</v>
      </c>
      <c r="F23" s="288">
        <f>main!AZ119</f>
        <v>174.9</v>
      </c>
      <c r="G23" s="288">
        <f>main!BA119</f>
        <v>0.2</v>
      </c>
      <c r="H23" s="288">
        <f>main!BB119</f>
        <v>-54</v>
      </c>
      <c r="I23" s="288">
        <f>main!BC119</f>
        <v>76.429506765604543</v>
      </c>
      <c r="J23" s="288">
        <f>main!BD119</f>
        <v>172.3</v>
      </c>
      <c r="K23" s="288">
        <f>main!BE119</f>
        <v>2.7999999999999829</v>
      </c>
      <c r="L23" s="288">
        <f>main!BF119</f>
        <v>101.6250725478816</v>
      </c>
    </row>
    <row r="24" spans="1:12" x14ac:dyDescent="0.3">
      <c r="A24" s="285" t="s">
        <v>207</v>
      </c>
      <c r="B24" s="287" t="s">
        <v>204</v>
      </c>
      <c r="C24" s="286">
        <f>main!AW120</f>
        <v>0</v>
      </c>
      <c r="D24" s="286">
        <f>main!AX120</f>
        <v>0</v>
      </c>
      <c r="E24" s="286">
        <f>main!AY120</f>
        <v>0</v>
      </c>
      <c r="F24" s="286">
        <f>main!AZ120</f>
        <v>0</v>
      </c>
      <c r="G24" s="286">
        <f>main!BA120</f>
        <v>0</v>
      </c>
      <c r="H24" s="286">
        <f>main!BB120</f>
        <v>0</v>
      </c>
      <c r="I24" s="286">
        <f>main!BC120</f>
        <v>0</v>
      </c>
      <c r="J24" s="286">
        <f>main!BD120</f>
        <v>0</v>
      </c>
      <c r="K24" s="286">
        <f>main!BE120</f>
        <v>0</v>
      </c>
      <c r="L24" s="286" t="str">
        <f>main!BF120</f>
        <v xml:space="preserve"> </v>
      </c>
    </row>
    <row r="25" spans="1:12" ht="17.25" customHeight="1" x14ac:dyDescent="0.3">
      <c r="A25" s="218" t="s">
        <v>74</v>
      </c>
      <c r="B25" s="283" t="s">
        <v>73</v>
      </c>
      <c r="C25" s="288">
        <f>main!AW122</f>
        <v>1254.8</v>
      </c>
      <c r="D25" s="288">
        <f>main!AX122</f>
        <v>1355.6</v>
      </c>
      <c r="E25" s="288">
        <f>main!AY122</f>
        <v>1123.5999999999999</v>
      </c>
      <c r="F25" s="288">
        <f>main!AZ122</f>
        <v>1121.8999999999999</v>
      </c>
      <c r="G25" s="288">
        <f>main!BA122</f>
        <v>1.7</v>
      </c>
      <c r="H25" s="288">
        <f>main!BB122</f>
        <v>-232</v>
      </c>
      <c r="I25" s="288">
        <f>main!BC122</f>
        <v>82.88580702272057</v>
      </c>
      <c r="J25" s="288">
        <f>main!BD122</f>
        <v>1235</v>
      </c>
      <c r="K25" s="288">
        <f>main!BE122</f>
        <v>-111.40000000000009</v>
      </c>
      <c r="L25" s="288">
        <f>main!BF122</f>
        <v>90.979757085020239</v>
      </c>
    </row>
    <row r="26" spans="1:12" s="282" customFormat="1" ht="18.75" customHeight="1" x14ac:dyDescent="0.3">
      <c r="A26" s="285" t="s">
        <v>207</v>
      </c>
      <c r="B26" s="287" t="s">
        <v>204</v>
      </c>
      <c r="C26" s="286">
        <f>main!AW123</f>
        <v>0</v>
      </c>
      <c r="D26" s="286">
        <f>main!AX123</f>
        <v>0</v>
      </c>
      <c r="E26" s="286">
        <f>main!AY123</f>
        <v>0</v>
      </c>
      <c r="F26" s="286">
        <f>main!AZ123</f>
        <v>0</v>
      </c>
      <c r="G26" s="286">
        <f>main!BA123</f>
        <v>0</v>
      </c>
      <c r="H26" s="286">
        <f>main!BB123</f>
        <v>0</v>
      </c>
      <c r="I26" s="286" t="str">
        <f>main!BC123</f>
        <v xml:space="preserve"> </v>
      </c>
      <c r="J26" s="286">
        <f>main!BD123</f>
        <v>0.4</v>
      </c>
      <c r="K26" s="286">
        <f>main!BE123</f>
        <v>-0.4</v>
      </c>
      <c r="L26" s="286">
        <f>main!BF123</f>
        <v>0</v>
      </c>
    </row>
    <row r="27" spans="1:12" ht="15.6" x14ac:dyDescent="0.3">
      <c r="A27" s="218" t="s">
        <v>76</v>
      </c>
      <c r="B27" s="283" t="s">
        <v>75</v>
      </c>
      <c r="C27" s="288">
        <f>main!AW124</f>
        <v>10237.299999999999</v>
      </c>
      <c r="D27" s="288">
        <f>main!AX124</f>
        <v>10631.3</v>
      </c>
      <c r="E27" s="288">
        <f>main!AY124</f>
        <v>9918</v>
      </c>
      <c r="F27" s="288">
        <f>main!AZ124</f>
        <v>9905.9</v>
      </c>
      <c r="G27" s="288">
        <f>main!BA124</f>
        <v>12.1</v>
      </c>
      <c r="H27" s="288">
        <f>main!BB124</f>
        <v>-713.29999999999927</v>
      </c>
      <c r="I27" s="288">
        <f>main!BC124</f>
        <v>93.29056653466651</v>
      </c>
      <c r="J27" s="288">
        <f>main!BD124</f>
        <v>9558.7999999999993</v>
      </c>
      <c r="K27" s="288">
        <f>main!BE124</f>
        <v>359.20000000000073</v>
      </c>
      <c r="L27" s="288">
        <f>main!BF124</f>
        <v>103.75779386533874</v>
      </c>
    </row>
    <row r="28" spans="1:12" x14ac:dyDescent="0.3">
      <c r="A28" s="285" t="s">
        <v>207</v>
      </c>
      <c r="B28" s="287" t="s">
        <v>204</v>
      </c>
      <c r="C28" s="286">
        <f>main!AW125</f>
        <v>0</v>
      </c>
      <c r="D28" s="286">
        <f>main!AX125</f>
        <v>12.3</v>
      </c>
      <c r="E28" s="286">
        <f>main!AY125</f>
        <v>11.6</v>
      </c>
      <c r="F28" s="286">
        <f>main!AZ125</f>
        <v>11.6</v>
      </c>
      <c r="G28" s="286">
        <f>main!BA125</f>
        <v>0</v>
      </c>
      <c r="H28" s="286">
        <f>main!BB125</f>
        <v>-0.70000000000000107</v>
      </c>
      <c r="I28" s="286">
        <f>main!BC125</f>
        <v>94.308943089430883</v>
      </c>
      <c r="J28" s="286">
        <f>main!BD125</f>
        <v>5.3</v>
      </c>
      <c r="K28" s="286">
        <f>main!BE125</f>
        <v>6.3</v>
      </c>
      <c r="L28" s="286" t="str">
        <f>main!BF125</f>
        <v>&gt;200</v>
      </c>
    </row>
    <row r="29" spans="1:12" ht="15.6" x14ac:dyDescent="0.3">
      <c r="A29" s="218" t="s">
        <v>78</v>
      </c>
      <c r="B29" s="283" t="s">
        <v>77</v>
      </c>
      <c r="C29" s="288">
        <f>main!AW126</f>
        <v>1423.6</v>
      </c>
      <c r="D29" s="288">
        <f>main!AX126</f>
        <v>1541.6</v>
      </c>
      <c r="E29" s="288">
        <f>main!AY126</f>
        <v>1284.0999999999999</v>
      </c>
      <c r="F29" s="288">
        <f>main!AZ126</f>
        <v>1284.0999999999999</v>
      </c>
      <c r="G29" s="288">
        <f>main!BA126</f>
        <v>0</v>
      </c>
      <c r="H29" s="288">
        <f>main!BB126</f>
        <v>-257.5</v>
      </c>
      <c r="I29" s="288">
        <f>main!BC126</f>
        <v>83.29657498702646</v>
      </c>
      <c r="J29" s="288">
        <f>main!BD126</f>
        <v>1197.4000000000001</v>
      </c>
      <c r="K29" s="288">
        <f>main!BE126</f>
        <v>86.699999999999818</v>
      </c>
      <c r="L29" s="288">
        <f>main!BF126</f>
        <v>107.24068815767495</v>
      </c>
    </row>
    <row r="30" spans="1:12" x14ac:dyDescent="0.3">
      <c r="A30" s="285" t="s">
        <v>207</v>
      </c>
      <c r="B30" s="287" t="s">
        <v>204</v>
      </c>
      <c r="C30" s="286">
        <f>main!AW127</f>
        <v>0</v>
      </c>
      <c r="D30" s="286">
        <f>main!AX127</f>
        <v>0</v>
      </c>
      <c r="E30" s="286">
        <f>main!AY127</f>
        <v>0</v>
      </c>
      <c r="F30" s="286">
        <f>main!AZ127</f>
        <v>0</v>
      </c>
      <c r="G30" s="286">
        <f>main!BA127</f>
        <v>0</v>
      </c>
      <c r="H30" s="286">
        <f>main!BB127</f>
        <v>0</v>
      </c>
      <c r="I30" s="286" t="str">
        <f>main!BC127</f>
        <v xml:space="preserve"> </v>
      </c>
      <c r="J30" s="286">
        <f>main!BD127</f>
        <v>0</v>
      </c>
      <c r="K30" s="286">
        <f>main!BE127</f>
        <v>0</v>
      </c>
      <c r="L30" s="286" t="str">
        <f>main!BF127</f>
        <v xml:space="preserve"> </v>
      </c>
    </row>
  </sheetData>
  <mergeCells count="15">
    <mergeCell ref="K8:L8"/>
    <mergeCell ref="K1:L1"/>
    <mergeCell ref="H8:I8"/>
    <mergeCell ref="C8:C9"/>
    <mergeCell ref="F8:G8"/>
    <mergeCell ref="A6:I6"/>
    <mergeCell ref="A2:I2"/>
    <mergeCell ref="A3:I3"/>
    <mergeCell ref="A4:I4"/>
    <mergeCell ref="A5:I5"/>
    <mergeCell ref="A8:A9"/>
    <mergeCell ref="B8:B9"/>
    <mergeCell ref="D8:D9"/>
    <mergeCell ref="E8:E9"/>
    <mergeCell ref="J8:J9"/>
  </mergeCells>
  <printOptions horizontalCentered="1"/>
  <pageMargins left="0" right="0" top="0.39370078740157483" bottom="0.19685039370078741" header="0" footer="0"/>
  <pageSetup paperSize="9" scale="57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37" t="s">
        <v>44</v>
      </c>
      <c r="B1" s="362">
        <v>159.5</v>
      </c>
      <c r="C1">
        <f>B1/$B$5*100</f>
        <v>0.93723741193200183</v>
      </c>
      <c r="D1">
        <v>0.9</v>
      </c>
    </row>
    <row r="2" spans="1:4" ht="15.6" x14ac:dyDescent="0.3">
      <c r="A2" s="59" t="s">
        <v>40</v>
      </c>
      <c r="B2" s="362">
        <v>779.9</v>
      </c>
      <c r="C2">
        <f>B2/$B$5*100</f>
        <v>4.5827677590330298</v>
      </c>
      <c r="D2">
        <v>4.5999999999999996</v>
      </c>
    </row>
    <row r="3" spans="1:4" ht="31.2" x14ac:dyDescent="0.3">
      <c r="A3" s="358" t="s">
        <v>57</v>
      </c>
      <c r="B3" s="362">
        <v>5087.3</v>
      </c>
      <c r="C3">
        <f>B3/$B$5*100</f>
        <v>29.893466368160958</v>
      </c>
      <c r="D3">
        <v>29.9</v>
      </c>
    </row>
    <row r="4" spans="1:4" x14ac:dyDescent="0.3">
      <c r="A4" s="361" t="s">
        <v>32</v>
      </c>
      <c r="B4" s="362">
        <v>10991.4</v>
      </c>
      <c r="C4">
        <f>B4/$B$5*100</f>
        <v>64.586528460874021</v>
      </c>
      <c r="D4">
        <v>64.599999999999994</v>
      </c>
    </row>
    <row r="5" spans="1:4" x14ac:dyDescent="0.3">
      <c r="B5" s="362">
        <f>B1+B2+B3+B4</f>
        <v>17018.099999999999</v>
      </c>
    </row>
    <row r="8" spans="1:4" x14ac:dyDescent="0.3">
      <c r="A8" s="361" t="s">
        <v>32</v>
      </c>
      <c r="B8" s="362">
        <v>29231</v>
      </c>
      <c r="C8">
        <f>B8/B12*100</f>
        <v>63.619090732998309</v>
      </c>
      <c r="D8">
        <v>63.6</v>
      </c>
    </row>
    <row r="9" spans="1:4" ht="31.2" x14ac:dyDescent="0.3">
      <c r="A9" s="358" t="s">
        <v>57</v>
      </c>
      <c r="B9" s="362">
        <v>13271.1</v>
      </c>
      <c r="C9">
        <f>B9/B12*100</f>
        <v>28.883559064920593</v>
      </c>
      <c r="D9">
        <v>28.9</v>
      </c>
    </row>
    <row r="10" spans="1:4" ht="15.6" x14ac:dyDescent="0.3">
      <c r="A10" s="59" t="s">
        <v>40</v>
      </c>
      <c r="B10" s="362">
        <v>2071.8000000000002</v>
      </c>
      <c r="C10">
        <f>B10/B12*100</f>
        <v>4.5091181341940372</v>
      </c>
      <c r="D10">
        <v>4.5</v>
      </c>
    </row>
    <row r="11" spans="1:4" ht="15.6" x14ac:dyDescent="0.3">
      <c r="A11" s="37" t="s">
        <v>44</v>
      </c>
      <c r="B11" s="362">
        <v>1373</v>
      </c>
      <c r="C11">
        <f>B11/B12*100</f>
        <v>2.9882320678870609</v>
      </c>
      <c r="D11">
        <v>3</v>
      </c>
    </row>
    <row r="12" spans="1:4" x14ac:dyDescent="0.3">
      <c r="B12" s="374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64" t="s">
        <v>303</v>
      </c>
    </row>
    <row r="2" spans="1:10" ht="15.6" x14ac:dyDescent="0.3">
      <c r="A2" s="218" t="s">
        <v>68</v>
      </c>
      <c r="B2" s="259">
        <v>172.6</v>
      </c>
      <c r="C2" s="365">
        <f>B2/$B$12*100</f>
        <v>0.35636123384399387</v>
      </c>
      <c r="D2" s="259">
        <v>0.3</v>
      </c>
      <c r="E2">
        <v>0.4</v>
      </c>
    </row>
    <row r="3" spans="1:10" ht="15.6" x14ac:dyDescent="0.3">
      <c r="A3" s="218" t="s">
        <v>63</v>
      </c>
      <c r="B3" s="259">
        <v>548.4</v>
      </c>
      <c r="C3" s="365">
        <f t="shared" ref="C3:C11" si="0">B3/$B$12*100</f>
        <v>1.1322624602551927</v>
      </c>
      <c r="D3" s="259">
        <v>1.1000000000000001</v>
      </c>
      <c r="E3">
        <v>1.1000000000000001</v>
      </c>
      <c r="J3" s="284"/>
    </row>
    <row r="4" spans="1:10" ht="31.2" x14ac:dyDescent="0.3">
      <c r="A4" s="218" t="s">
        <v>70</v>
      </c>
      <c r="B4" s="259">
        <v>1143.4000000000001</v>
      </c>
      <c r="C4" s="365">
        <f t="shared" si="0"/>
        <v>2.3607383243176283</v>
      </c>
      <c r="D4" s="259">
        <v>2.2000000000000002</v>
      </c>
      <c r="E4">
        <v>2.4</v>
      </c>
      <c r="J4" s="286"/>
    </row>
    <row r="5" spans="1:10" ht="15.6" x14ac:dyDescent="0.3">
      <c r="A5" s="218" t="s">
        <v>74</v>
      </c>
      <c r="B5" s="259">
        <v>1177.2</v>
      </c>
      <c r="C5" s="365">
        <f t="shared" si="0"/>
        <v>2.4305240120576452</v>
      </c>
      <c r="D5" s="259">
        <v>2.4</v>
      </c>
      <c r="E5">
        <v>2.4</v>
      </c>
      <c r="J5" s="284"/>
    </row>
    <row r="6" spans="1:10" ht="15.6" x14ac:dyDescent="0.3">
      <c r="A6" s="218" t="s">
        <v>64</v>
      </c>
      <c r="B6" s="259">
        <v>3349.6</v>
      </c>
      <c r="C6" s="365">
        <f t="shared" si="0"/>
        <v>6.9158029483420727</v>
      </c>
      <c r="D6" s="259">
        <v>6.6</v>
      </c>
      <c r="E6">
        <v>6.9</v>
      </c>
      <c r="J6" s="286"/>
    </row>
    <row r="7" spans="1:10" ht="15.6" x14ac:dyDescent="0.3">
      <c r="A7" s="218" t="s">
        <v>59</v>
      </c>
      <c r="B7" s="259">
        <v>4600.3999999999996</v>
      </c>
      <c r="C7" s="365">
        <f t="shared" si="0"/>
        <v>9.4982863277862641</v>
      </c>
      <c r="D7" s="259">
        <v>9.4</v>
      </c>
      <c r="E7">
        <v>9.5</v>
      </c>
      <c r="J7" s="284"/>
    </row>
    <row r="8" spans="1:10" ht="15.6" x14ac:dyDescent="0.3">
      <c r="A8" s="218" t="s">
        <v>62</v>
      </c>
      <c r="B8" s="259">
        <v>5115.8999999999996</v>
      </c>
      <c r="C8" s="365">
        <f t="shared" si="0"/>
        <v>10.562621299087418</v>
      </c>
      <c r="D8" s="259">
        <v>10.4</v>
      </c>
      <c r="E8">
        <v>10.6</v>
      </c>
      <c r="J8" s="286"/>
    </row>
    <row r="9" spans="1:10" ht="15.6" x14ac:dyDescent="0.3">
      <c r="A9" s="218" t="s">
        <v>71</v>
      </c>
      <c r="B9" s="259">
        <v>6505.4</v>
      </c>
      <c r="C9" s="365">
        <f t="shared" si="0"/>
        <v>13.43147375810381</v>
      </c>
      <c r="D9" s="259">
        <v>13</v>
      </c>
      <c r="E9">
        <v>13.4</v>
      </c>
      <c r="J9" s="249"/>
    </row>
    <row r="10" spans="1:10" ht="15.6" x14ac:dyDescent="0.3">
      <c r="A10" s="218" t="s">
        <v>76</v>
      </c>
      <c r="B10" s="259">
        <v>8558.7000000000007</v>
      </c>
      <c r="C10" s="365">
        <f t="shared" si="0"/>
        <v>17.670851055043979</v>
      </c>
      <c r="D10" s="259">
        <v>17.600000000000001</v>
      </c>
      <c r="E10">
        <v>17.7</v>
      </c>
      <c r="J10" s="249"/>
    </row>
    <row r="11" spans="1:10" ht="15.6" x14ac:dyDescent="0.3">
      <c r="A11" s="218" t="s">
        <v>78</v>
      </c>
      <c r="B11" s="259">
        <v>17262.400000000001</v>
      </c>
      <c r="C11" s="365">
        <f t="shared" si="0"/>
        <v>35.641078581161992</v>
      </c>
      <c r="D11" s="259">
        <v>37</v>
      </c>
      <c r="E11">
        <v>35.6</v>
      </c>
      <c r="J11" s="249"/>
    </row>
    <row r="12" spans="1:10" ht="15.6" x14ac:dyDescent="0.3">
      <c r="B12">
        <f>B2+B3+B4+B5+B6+B7+B8+B9+B10+B11</f>
        <v>48434</v>
      </c>
      <c r="J12" s="249"/>
    </row>
    <row r="13" spans="1:10" ht="15.6" x14ac:dyDescent="0.3">
      <c r="A13" s="218"/>
      <c r="J13" s="249"/>
    </row>
    <row r="14" spans="1:10" ht="15.6" x14ac:dyDescent="0.3">
      <c r="J14" s="249"/>
    </row>
    <row r="15" spans="1:10" ht="15.6" x14ac:dyDescent="0.3">
      <c r="J15" s="249"/>
    </row>
    <row r="16" spans="1:10" ht="15.6" x14ac:dyDescent="0.3">
      <c r="J16" s="249"/>
    </row>
    <row r="17" spans="10:10" ht="15.6" x14ac:dyDescent="0.3">
      <c r="J17" s="249"/>
    </row>
    <row r="18" spans="10:10" ht="15.6" x14ac:dyDescent="0.3">
      <c r="J18" s="249"/>
    </row>
    <row r="19" spans="10:10" ht="15.6" x14ac:dyDescent="0.3">
      <c r="J19" s="249"/>
    </row>
    <row r="20" spans="10:10" ht="15.6" x14ac:dyDescent="0.3">
      <c r="J20" s="249"/>
    </row>
    <row r="21" spans="10:10" ht="15.6" x14ac:dyDescent="0.3">
      <c r="J21" s="249"/>
    </row>
    <row r="22" spans="10:10" ht="15.6" x14ac:dyDescent="0.3">
      <c r="J22" s="249"/>
    </row>
    <row r="23" spans="10:10" ht="15.6" x14ac:dyDescent="0.3">
      <c r="J23" s="249"/>
    </row>
    <row r="24" spans="10:10" ht="15.6" x14ac:dyDescent="0.3">
      <c r="J24" s="24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59">
        <v>42370</v>
      </c>
      <c r="C1" s="359">
        <v>42613</v>
      </c>
      <c r="D1" s="359"/>
      <c r="E1" s="359"/>
      <c r="F1" s="359"/>
      <c r="G1" s="359"/>
    </row>
    <row r="2" spans="1:7" x14ac:dyDescent="0.3">
      <c r="A2" t="s">
        <v>296</v>
      </c>
      <c r="B2">
        <v>3182.4</v>
      </c>
      <c r="C2" s="259">
        <v>4981.8999999999996</v>
      </c>
    </row>
    <row r="3" spans="1:7" x14ac:dyDescent="0.3">
      <c r="A3" t="s">
        <v>295</v>
      </c>
      <c r="B3">
        <v>2306.4</v>
      </c>
      <c r="C3" s="259">
        <v>3249</v>
      </c>
    </row>
    <row r="4" spans="1:7" x14ac:dyDescent="0.3">
      <c r="A4" t="s">
        <v>297</v>
      </c>
      <c r="B4">
        <v>30.4</v>
      </c>
      <c r="C4" s="259">
        <v>95.6</v>
      </c>
    </row>
    <row r="5" spans="1:7" x14ac:dyDescent="0.3">
      <c r="A5" t="s">
        <v>298</v>
      </c>
      <c r="B5">
        <v>153.1</v>
      </c>
      <c r="C5" s="259">
        <v>390.5</v>
      </c>
    </row>
    <row r="6" spans="1:7" x14ac:dyDescent="0.3">
      <c r="A6" t="s">
        <v>299</v>
      </c>
      <c r="B6">
        <v>692.5</v>
      </c>
      <c r="C6" s="259">
        <v>1246.8</v>
      </c>
    </row>
    <row r="30" spans="1:7" x14ac:dyDescent="0.3">
      <c r="B30" s="359">
        <v>42370</v>
      </c>
      <c r="C30" s="359">
        <v>42401</v>
      </c>
      <c r="D30" s="359">
        <v>42430</v>
      </c>
      <c r="E30" s="359">
        <v>42461</v>
      </c>
      <c r="F30" s="359">
        <v>42491</v>
      </c>
      <c r="G30" s="359">
        <v>42522</v>
      </c>
    </row>
    <row r="31" spans="1:7" x14ac:dyDescent="0.3">
      <c r="A31" t="s">
        <v>295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297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298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299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cnas</vt:lpstr>
      <vt:lpstr>cnam</vt:lpstr>
      <vt:lpstr>funcț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2021-06-08T06:22:25Z</dcterms:modified>
</cp:coreProperties>
</file>