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anexe\"/>
    </mc:Choice>
  </mc:AlternateContent>
  <bookViews>
    <workbookView xWindow="120" yWindow="120" windowWidth="9720" windowHeight="7320" firstSheet="2" activeTab="2"/>
  </bookViews>
  <sheets>
    <sheet name="aprobat,executat statii-depozit" sheetId="4" r:id="rId1"/>
    <sheet name="Лист4" sheetId="7" r:id="rId2"/>
    <sheet name="CBTM 2015-2017" sheetId="12" r:id="rId3"/>
  </sheets>
  <calcPr calcId="162913"/>
</workbook>
</file>

<file path=xl/calcChain.xml><?xml version="1.0" encoding="utf-8"?>
<calcChain xmlns="http://schemas.openxmlformats.org/spreadsheetml/2006/main">
  <c r="X15" i="12" l="1"/>
  <c r="Y15" i="12"/>
  <c r="W15" i="12"/>
  <c r="R14" i="12"/>
  <c r="S14" i="12" s="1"/>
  <c r="T14" i="12" s="1"/>
  <c r="L14" i="12"/>
  <c r="K14" i="12" s="1"/>
  <c r="R13" i="12"/>
  <c r="S13" i="12" s="1"/>
  <c r="L13" i="12"/>
  <c r="K13" i="12" s="1"/>
  <c r="E7" i="7"/>
  <c r="F7" i="7" s="1"/>
  <c r="H7" i="7"/>
  <c r="J7" i="7"/>
  <c r="L7" i="7" s="1"/>
  <c r="K7" i="7" s="1"/>
  <c r="P7" i="7"/>
  <c r="Y7" i="7"/>
  <c r="Y8" i="7"/>
  <c r="AI9" i="7"/>
  <c r="AK9" i="7"/>
  <c r="AM9" i="7"/>
  <c r="K10" i="7"/>
  <c r="L10" i="7"/>
  <c r="Y10" i="7"/>
  <c r="L11" i="7"/>
  <c r="K11" i="7" s="1"/>
  <c r="S11" i="7"/>
  <c r="T11" i="7" s="1"/>
  <c r="AB11" i="7"/>
  <c r="L12" i="7"/>
  <c r="K12" i="7" s="1"/>
  <c r="S12" i="7"/>
  <c r="T12" i="7" s="1"/>
  <c r="U12" i="7" s="1"/>
  <c r="V12" i="7" s="1"/>
  <c r="W12" i="7" s="1"/>
  <c r="Y12" i="7"/>
  <c r="L13" i="7"/>
  <c r="K13" i="7" s="1"/>
  <c r="S13" i="7"/>
  <c r="T13" i="7" s="1"/>
  <c r="U13" i="7" s="1"/>
  <c r="V13" i="7" s="1"/>
  <c r="W13" i="7" s="1"/>
  <c r="L14" i="7"/>
  <c r="K14" i="7" s="1"/>
  <c r="S14" i="7"/>
  <c r="T14" i="7" s="1"/>
  <c r="K15" i="7"/>
  <c r="L15" i="7"/>
  <c r="R15" i="7"/>
  <c r="S15" i="7"/>
  <c r="T15" i="7" s="1"/>
  <c r="K16" i="7"/>
  <c r="L16" i="7"/>
  <c r="S16" i="7"/>
  <c r="U16" i="7" s="1"/>
  <c r="V16" i="7" s="1"/>
  <c r="W16" i="7" s="1"/>
  <c r="T16" i="7"/>
  <c r="K17" i="7"/>
  <c r="L17" i="7"/>
  <c r="Y17" i="7"/>
  <c r="E18" i="7"/>
  <c r="F18" i="7"/>
  <c r="H18" i="7"/>
  <c r="I18" i="7"/>
  <c r="J18" i="7"/>
  <c r="L18" i="7" s="1"/>
  <c r="K18" i="7" s="1"/>
  <c r="P18" i="7"/>
  <c r="S18" i="7"/>
  <c r="U18" i="7" s="1"/>
  <c r="V18" i="7" s="1"/>
  <c r="W18" i="7" s="1"/>
  <c r="T18" i="7"/>
  <c r="K19" i="7"/>
  <c r="L19" i="7"/>
  <c r="S19" i="7"/>
  <c r="T19" i="7"/>
  <c r="U19" i="7"/>
  <c r="V19" i="7" s="1"/>
  <c r="W19" i="7" s="1"/>
  <c r="E20" i="7"/>
  <c r="F20" i="7"/>
  <c r="H20" i="7"/>
  <c r="I20" i="7"/>
  <c r="J20" i="7"/>
  <c r="L20" i="7" s="1"/>
  <c r="K20" i="7" s="1"/>
  <c r="P20" i="7"/>
  <c r="Y20" i="7"/>
  <c r="K21" i="7"/>
  <c r="L21" i="7"/>
  <c r="S21" i="7"/>
  <c r="T21" i="7"/>
  <c r="U21" i="7"/>
  <c r="V21" i="7" s="1"/>
  <c r="W21" i="7" s="1"/>
  <c r="L22" i="7"/>
  <c r="K22" i="7" s="1"/>
  <c r="S22" i="7"/>
  <c r="T22" i="7" s="1"/>
  <c r="U22" i="7" s="1"/>
  <c r="V22" i="7" s="1"/>
  <c r="W22" i="7" s="1"/>
  <c r="L23" i="7"/>
  <c r="K23" i="7" s="1"/>
  <c r="S23" i="7"/>
  <c r="T23" i="7" s="1"/>
  <c r="K24" i="7"/>
  <c r="L24" i="7"/>
  <c r="Y24" i="7"/>
  <c r="K25" i="7"/>
  <c r="L25" i="7"/>
  <c r="Y25" i="7"/>
  <c r="AF25" i="7"/>
  <c r="AG25" i="7"/>
  <c r="K26" i="7"/>
  <c r="L26" i="7"/>
  <c r="Y26" i="7"/>
  <c r="K27" i="7"/>
  <c r="L27" i="7"/>
  <c r="Y27" i="7"/>
  <c r="L28" i="7"/>
  <c r="K28" i="7" s="1"/>
  <c r="S28" i="7"/>
  <c r="T28" i="7" s="1"/>
  <c r="U28" i="7" s="1"/>
  <c r="V28" i="7" s="1"/>
  <c r="W28" i="7" s="1"/>
  <c r="L29" i="7"/>
  <c r="K29" i="7" s="1"/>
  <c r="Y29" i="7"/>
  <c r="AF29" i="7"/>
  <c r="AG29" i="7" s="1"/>
  <c r="L30" i="7"/>
  <c r="K30" i="7" s="1"/>
  <c r="S30" i="7"/>
  <c r="T30" i="7" s="1"/>
  <c r="U30" i="7" s="1"/>
  <c r="V30" i="7" s="1"/>
  <c r="W30" i="7" s="1"/>
  <c r="L31" i="7"/>
  <c r="K31" i="7" s="1"/>
  <c r="S31" i="7"/>
  <c r="T31" i="7" s="1"/>
  <c r="K32" i="7"/>
  <c r="L32" i="7"/>
  <c r="S32" i="7"/>
  <c r="U32" i="7" s="1"/>
  <c r="V32" i="7" s="1"/>
  <c r="W32" i="7" s="1"/>
  <c r="T32" i="7"/>
  <c r="K33" i="7"/>
  <c r="L33" i="7"/>
  <c r="Y33" i="7"/>
  <c r="L34" i="7"/>
  <c r="K34" i="7" s="1"/>
  <c r="R34" i="7"/>
  <c r="S34" i="7"/>
  <c r="T34" i="7"/>
  <c r="U34" i="7"/>
  <c r="V34" i="7" s="1"/>
  <c r="W34" i="7" s="1"/>
  <c r="E35" i="7"/>
  <c r="F35" i="7"/>
  <c r="H35" i="7"/>
  <c r="I35" i="7"/>
  <c r="J35" i="7"/>
  <c r="L35" i="7" s="1"/>
  <c r="K35" i="7" s="1"/>
  <c r="P35" i="7"/>
  <c r="S35" i="7"/>
  <c r="U35" i="7" s="1"/>
  <c r="V35" i="7" s="1"/>
  <c r="W35" i="7" s="1"/>
  <c r="T35" i="7"/>
  <c r="K36" i="7"/>
  <c r="L36" i="7"/>
  <c r="Y36" i="7"/>
  <c r="L37" i="7"/>
  <c r="K37" i="7" s="1"/>
  <c r="Y37" i="7"/>
  <c r="AF37" i="7"/>
  <c r="AG37" i="7"/>
  <c r="K38" i="7"/>
  <c r="L38" i="7"/>
  <c r="Y38" i="7"/>
  <c r="L39" i="7"/>
  <c r="K39" i="7" s="1"/>
  <c r="S39" i="7"/>
  <c r="T39" i="7" s="1"/>
  <c r="U39" i="7" s="1"/>
  <c r="V39" i="7" s="1"/>
  <c r="W39" i="7" s="1"/>
  <c r="L40" i="7"/>
  <c r="K40" i="7" s="1"/>
  <c r="Y40" i="7"/>
  <c r="L41" i="7"/>
  <c r="K41" i="7" s="1"/>
  <c r="Y41" i="7"/>
  <c r="B42" i="7"/>
  <c r="F42" i="7" s="1"/>
  <c r="F44" i="7" s="1"/>
  <c r="D42" i="7"/>
  <c r="O42" i="7"/>
  <c r="P42" i="7"/>
  <c r="X42" i="7"/>
  <c r="Y42" i="7"/>
  <c r="Z42" i="7"/>
  <c r="AA42" i="7"/>
  <c r="AB42" i="7"/>
  <c r="AC42" i="7"/>
  <c r="AH42" i="7"/>
  <c r="AI42" i="7"/>
  <c r="AK42" i="7"/>
  <c r="AM42" i="7"/>
  <c r="K43" i="7"/>
  <c r="L43" i="7"/>
  <c r="R43" i="7"/>
  <c r="S43" i="7"/>
  <c r="U43" i="7" s="1"/>
  <c r="V43" i="7" s="1"/>
  <c r="W43" i="7" s="1"/>
  <c r="T43" i="7"/>
  <c r="B44" i="7"/>
  <c r="H44" i="7" s="1"/>
  <c r="D44" i="7"/>
  <c r="O44" i="7"/>
  <c r="P44" i="7"/>
  <c r="Q44" i="7"/>
  <c r="R44" i="7"/>
  <c r="X44" i="7"/>
  <c r="Y44" i="7"/>
  <c r="Z44" i="7"/>
  <c r="AA44" i="7"/>
  <c r="AB44" i="7"/>
  <c r="AC44" i="7"/>
  <c r="AF44" i="7"/>
  <c r="AH44" i="7"/>
  <c r="AI44" i="7"/>
  <c r="AK44" i="7"/>
  <c r="AM44" i="7"/>
  <c r="E7" i="4"/>
  <c r="F7" i="4"/>
  <c r="H7" i="4"/>
  <c r="J7" i="4"/>
  <c r="L7" i="4"/>
  <c r="K7" i="4" s="1"/>
  <c r="P7" i="4"/>
  <c r="Y7" i="4"/>
  <c r="Y8" i="4"/>
  <c r="AJ9" i="4"/>
  <c r="AL9" i="4"/>
  <c r="AL44" i="4" s="1"/>
  <c r="AN9" i="4"/>
  <c r="L10" i="4"/>
  <c r="K10" i="4" s="1"/>
  <c r="Y10" i="4"/>
  <c r="L11" i="4"/>
  <c r="K11" i="4" s="1"/>
  <c r="S11" i="4"/>
  <c r="U11" i="4" s="1"/>
  <c r="T11" i="4"/>
  <c r="AB11" i="4"/>
  <c r="L12" i="4"/>
  <c r="K12" i="4" s="1"/>
  <c r="S12" i="4"/>
  <c r="U12" i="4" s="1"/>
  <c r="V12" i="4" s="1"/>
  <c r="W12" i="4" s="1"/>
  <c r="T12" i="4"/>
  <c r="Y12" i="4"/>
  <c r="L13" i="4"/>
  <c r="K13" i="4" s="1"/>
  <c r="S13" i="4"/>
  <c r="U13" i="4" s="1"/>
  <c r="V13" i="4" s="1"/>
  <c r="W13" i="4" s="1"/>
  <c r="T13" i="4"/>
  <c r="K14" i="4"/>
  <c r="L14" i="4"/>
  <c r="S14" i="4"/>
  <c r="T14" i="4"/>
  <c r="U14" i="4"/>
  <c r="V14" i="4" s="1"/>
  <c r="W14" i="4" s="1"/>
  <c r="L15" i="4"/>
  <c r="K15" i="4" s="1"/>
  <c r="R15" i="4"/>
  <c r="S15" i="4"/>
  <c r="T15" i="4"/>
  <c r="U15" i="4"/>
  <c r="V15" i="4" s="1"/>
  <c r="W15" i="4" s="1"/>
  <c r="L16" i="4"/>
  <c r="K16" i="4" s="1"/>
  <c r="S16" i="4"/>
  <c r="T16" i="4"/>
  <c r="U16" i="4"/>
  <c r="V16" i="4"/>
  <c r="W16" i="4" s="1"/>
  <c r="L17" i="4"/>
  <c r="K17" i="4" s="1"/>
  <c r="Y17" i="4"/>
  <c r="E18" i="4"/>
  <c r="F18" i="4"/>
  <c r="H18" i="4"/>
  <c r="I18" i="4"/>
  <c r="J18" i="4" s="1"/>
  <c r="P18" i="4"/>
  <c r="S18" i="4"/>
  <c r="T18" i="4"/>
  <c r="U18" i="4"/>
  <c r="V18" i="4"/>
  <c r="W18" i="4" s="1"/>
  <c r="L19" i="4"/>
  <c r="K19" i="4" s="1"/>
  <c r="S19" i="4"/>
  <c r="E20" i="4"/>
  <c r="F20" i="4"/>
  <c r="H20" i="4"/>
  <c r="I20" i="4"/>
  <c r="J20" i="4" s="1"/>
  <c r="P20" i="4"/>
  <c r="Y20" i="4"/>
  <c r="L21" i="4"/>
  <c r="K21" i="4" s="1"/>
  <c r="S21" i="4"/>
  <c r="L22" i="4"/>
  <c r="K22" i="4" s="1"/>
  <c r="S22" i="4"/>
  <c r="T22" i="4"/>
  <c r="K23" i="4"/>
  <c r="L23" i="4"/>
  <c r="S23" i="4"/>
  <c r="T23" i="4"/>
  <c r="U23" i="4"/>
  <c r="V23" i="4" s="1"/>
  <c r="W23" i="4" s="1"/>
  <c r="K24" i="4"/>
  <c r="L24" i="4"/>
  <c r="Y24" i="4"/>
  <c r="L25" i="4"/>
  <c r="K25" i="4" s="1"/>
  <c r="Y25" i="4"/>
  <c r="AF25" i="4"/>
  <c r="AG25" i="4"/>
  <c r="K26" i="4"/>
  <c r="L26" i="4"/>
  <c r="Y26" i="4"/>
  <c r="L27" i="4"/>
  <c r="K27" i="4" s="1"/>
  <c r="Y27" i="4"/>
  <c r="L28" i="4"/>
  <c r="K28" i="4" s="1"/>
  <c r="S28" i="4"/>
  <c r="T28" i="4"/>
  <c r="K29" i="4"/>
  <c r="L29" i="4"/>
  <c r="Y29" i="4"/>
  <c r="AF29" i="4"/>
  <c r="AG29" i="4" s="1"/>
  <c r="L30" i="4"/>
  <c r="K30" i="4" s="1"/>
  <c r="S30" i="4"/>
  <c r="T30" i="4"/>
  <c r="K31" i="4"/>
  <c r="L31" i="4"/>
  <c r="S31" i="4"/>
  <c r="T31" i="4"/>
  <c r="U31" i="4" s="1"/>
  <c r="V31" i="4" s="1"/>
  <c r="W31" i="4" s="1"/>
  <c r="L32" i="4"/>
  <c r="K32" i="4" s="1"/>
  <c r="S32" i="4"/>
  <c r="T32" i="4"/>
  <c r="U32" i="4"/>
  <c r="V32" i="4"/>
  <c r="W32" i="4" s="1"/>
  <c r="L33" i="4"/>
  <c r="K33" i="4" s="1"/>
  <c r="Y33" i="4"/>
  <c r="L34" i="4"/>
  <c r="K34" i="4" s="1"/>
  <c r="R34" i="4"/>
  <c r="S34" i="4" s="1"/>
  <c r="E35" i="4"/>
  <c r="F35" i="4"/>
  <c r="H35" i="4"/>
  <c r="I35" i="4"/>
  <c r="J35" i="4" s="1"/>
  <c r="L35" i="4"/>
  <c r="P35" i="4"/>
  <c r="S35" i="4"/>
  <c r="T35" i="4"/>
  <c r="U35" i="4"/>
  <c r="V35" i="4" s="1"/>
  <c r="W35" i="4" s="1"/>
  <c r="L36" i="4"/>
  <c r="K36" i="4" s="1"/>
  <c r="Y36" i="4"/>
  <c r="L37" i="4"/>
  <c r="K37" i="4" s="1"/>
  <c r="Y37" i="4"/>
  <c r="AF37" i="4"/>
  <c r="AG37" i="4" s="1"/>
  <c r="L38" i="4"/>
  <c r="K38" i="4" s="1"/>
  <c r="Y38" i="4"/>
  <c r="L39" i="4"/>
  <c r="K39" i="4" s="1"/>
  <c r="S39" i="4"/>
  <c r="T39" i="4"/>
  <c r="K40" i="4"/>
  <c r="L40" i="4"/>
  <c r="Y40" i="4"/>
  <c r="K41" i="4"/>
  <c r="L41" i="4"/>
  <c r="Y41" i="4"/>
  <c r="B42" i="4"/>
  <c r="H42" i="4" s="1"/>
  <c r="D42" i="4"/>
  <c r="D44" i="4" s="1"/>
  <c r="F42" i="4"/>
  <c r="F44" i="4" s="1"/>
  <c r="J42" i="4"/>
  <c r="L42" i="4"/>
  <c r="K42" i="4" s="1"/>
  <c r="O42" i="4"/>
  <c r="X42" i="4"/>
  <c r="Z42" i="4"/>
  <c r="AA42" i="4"/>
  <c r="AB42" i="4"/>
  <c r="AC42" i="4"/>
  <c r="AH42" i="4"/>
  <c r="AI42" i="4"/>
  <c r="AJ42" i="4"/>
  <c r="AL42" i="4"/>
  <c r="AN42" i="4"/>
  <c r="L43" i="4"/>
  <c r="K43" i="4" s="1"/>
  <c r="R43" i="4"/>
  <c r="S43" i="4"/>
  <c r="T43" i="4"/>
  <c r="U43" i="4"/>
  <c r="V43" i="4" s="1"/>
  <c r="W43" i="4" s="1"/>
  <c r="B44" i="4"/>
  <c r="H44" i="4" s="1"/>
  <c r="J44" i="4"/>
  <c r="L44" i="4" s="1"/>
  <c r="K44" i="4"/>
  <c r="O44" i="4"/>
  <c r="Q44" i="4"/>
  <c r="R44" i="4"/>
  <c r="X44" i="4"/>
  <c r="Y44" i="4"/>
  <c r="Z44" i="4"/>
  <c r="AA44" i="4"/>
  <c r="AB44" i="4"/>
  <c r="AC44" i="4"/>
  <c r="AF44" i="4"/>
  <c r="AH44" i="4"/>
  <c r="AI44" i="4"/>
  <c r="AJ44" i="4"/>
  <c r="AN44" i="4"/>
  <c r="T34" i="4" l="1"/>
  <c r="U34" i="4"/>
  <c r="V34" i="4" s="1"/>
  <c r="W34" i="4" s="1"/>
  <c r="K35" i="4"/>
  <c r="L20" i="4"/>
  <c r="K20" i="4" s="1"/>
  <c r="U30" i="4"/>
  <c r="V30" i="4" s="1"/>
  <c r="W30" i="4" s="1"/>
  <c r="T21" i="4"/>
  <c r="U21" i="4"/>
  <c r="V21" i="4" s="1"/>
  <c r="W21" i="4" s="1"/>
  <c r="L18" i="4"/>
  <c r="K18" i="4"/>
  <c r="Y42" i="4"/>
  <c r="S42" i="4"/>
  <c r="S44" i="4" s="1"/>
  <c r="U39" i="4"/>
  <c r="V39" i="4" s="1"/>
  <c r="W39" i="4" s="1"/>
  <c r="U28" i="4"/>
  <c r="V28" i="4" s="1"/>
  <c r="W28" i="4" s="1"/>
  <c r="U22" i="4"/>
  <c r="V22" i="4" s="1"/>
  <c r="W22" i="4" s="1"/>
  <c r="T19" i="4"/>
  <c r="T42" i="4" s="1"/>
  <c r="T44" i="4" s="1"/>
  <c r="P42" i="4"/>
  <c r="P44" i="4" s="1"/>
  <c r="V11" i="4"/>
  <c r="T42" i="7"/>
  <c r="T44" i="7" s="1"/>
  <c r="U11" i="7"/>
  <c r="J42" i="7"/>
  <c r="H42" i="7"/>
  <c r="U31" i="7"/>
  <c r="V31" i="7" s="1"/>
  <c r="W31" i="7" s="1"/>
  <c r="U23" i="7"/>
  <c r="V23" i="7" s="1"/>
  <c r="W23" i="7" s="1"/>
  <c r="U15" i="7"/>
  <c r="V15" i="7" s="1"/>
  <c r="W15" i="7" s="1"/>
  <c r="U14" i="7"/>
  <c r="V14" i="7" s="1"/>
  <c r="W14" i="7" s="1"/>
  <c r="S42" i="7"/>
  <c r="S44" i="7" s="1"/>
  <c r="T13" i="12"/>
  <c r="U13" i="12" s="1"/>
  <c r="V13" i="12" s="1"/>
  <c r="U14" i="12"/>
  <c r="V14" i="12" s="1"/>
  <c r="L42" i="7" l="1"/>
  <c r="K42" i="7" s="1"/>
  <c r="J44" i="7"/>
  <c r="W11" i="4"/>
  <c r="U42" i="7"/>
  <c r="U44" i="7" s="1"/>
  <c r="V11" i="7"/>
  <c r="U19" i="4"/>
  <c r="L44" i="7" l="1"/>
  <c r="K44" i="7"/>
  <c r="V19" i="4"/>
  <c r="U42" i="4"/>
  <c r="U44" i="4" s="1"/>
  <c r="W11" i="7"/>
  <c r="W42" i="7" s="1"/>
  <c r="W44" i="7" s="1"/>
  <c r="V42" i="7"/>
  <c r="V44" i="7" s="1"/>
  <c r="W19" i="4" l="1"/>
  <c r="W42" i="4" s="1"/>
  <c r="W44" i="4" s="1"/>
  <c r="V42" i="4"/>
  <c r="V44" i="4" s="1"/>
</calcChain>
</file>

<file path=xl/sharedStrings.xml><?xml version="1.0" encoding="utf-8"?>
<sst xmlns="http://schemas.openxmlformats.org/spreadsheetml/2006/main" count="217" uniqueCount="88">
  <si>
    <t>mii lei</t>
  </si>
  <si>
    <t>2009 STABILIT CALCUL</t>
  </si>
  <si>
    <t>Estimat 2010 (aprobat 2009+majorări în raport  pe an)</t>
  </si>
  <si>
    <t>Actualizat 2011</t>
  </si>
  <si>
    <t>Tarif ora</t>
  </si>
  <si>
    <t>Ore de paza in luna</t>
  </si>
  <si>
    <t>Servicii paza paramilitara</t>
  </si>
  <si>
    <t>Diferenta</t>
  </si>
  <si>
    <t>Numărul de unităţi</t>
  </si>
  <si>
    <t xml:space="preserve">Normativ </t>
  </si>
  <si>
    <t>Necesarul de mijloace</t>
  </si>
  <si>
    <t>normativ</t>
  </si>
  <si>
    <t>necesar mijloace financiare</t>
  </si>
  <si>
    <t>Unităţi</t>
  </si>
  <si>
    <t xml:space="preserve"> întreţinerea statiilor de salvare pe apa</t>
  </si>
  <si>
    <t>111,112,116</t>
  </si>
  <si>
    <t>alte 113</t>
  </si>
  <si>
    <t>asigurarea cu pază paramilitară a depozitelor de pesticide perimate şi neutilizabile</t>
  </si>
  <si>
    <t>Calculat</t>
  </si>
  <si>
    <t>TVA</t>
  </si>
  <si>
    <t>Total pe luna</t>
  </si>
  <si>
    <t>Total pe an</t>
  </si>
  <si>
    <t>Chişinău</t>
  </si>
  <si>
    <t>Bălţi</t>
  </si>
  <si>
    <t>Anenii -Noi</t>
  </si>
  <si>
    <t>Basarabeasca</t>
  </si>
  <si>
    <t>Briceni</t>
  </si>
  <si>
    <t>Cahul</t>
  </si>
  <si>
    <t>Cantemir</t>
  </si>
  <si>
    <t>Călăraşi</t>
  </si>
  <si>
    <t>Căuşeni</t>
  </si>
  <si>
    <t>Cimişlia</t>
  </si>
  <si>
    <t>Criuleni</t>
  </si>
  <si>
    <t>Donduşeni</t>
  </si>
  <si>
    <t>Drochia</t>
  </si>
  <si>
    <t>Dubăsari</t>
  </si>
  <si>
    <t>Edineţ</t>
  </si>
  <si>
    <t>Făleşti</t>
  </si>
  <si>
    <t>Floreşti</t>
  </si>
  <si>
    <t>Glodeni</t>
  </si>
  <si>
    <t>Hînceşti</t>
  </si>
  <si>
    <t>Ialoveni</t>
  </si>
  <si>
    <t>Leova</t>
  </si>
  <si>
    <t>Nisporeni</t>
  </si>
  <si>
    <t>Ocniţa</t>
  </si>
  <si>
    <t>Orhei</t>
  </si>
  <si>
    <t>Rezina</t>
  </si>
  <si>
    <t>Rîşcani</t>
  </si>
  <si>
    <t>Sîngerei</t>
  </si>
  <si>
    <t>Soroca</t>
  </si>
  <si>
    <t>Străşeni</t>
  </si>
  <si>
    <t>Şoldăneşti</t>
  </si>
  <si>
    <t>Şefan-Vodă</t>
  </si>
  <si>
    <t>Taraclia</t>
  </si>
  <si>
    <t>Teleneşti</t>
  </si>
  <si>
    <t>Ungheni</t>
  </si>
  <si>
    <t>Total pe raioane</t>
  </si>
  <si>
    <t>UTA Găgăuzia</t>
  </si>
  <si>
    <t>TOTAL</t>
  </si>
  <si>
    <t>Aprobat de BUAT</t>
  </si>
  <si>
    <t>nu au executat</t>
  </si>
  <si>
    <t>Notă</t>
  </si>
  <si>
    <t>executat 100 %</t>
  </si>
  <si>
    <t>mai arendeaza un depozit</t>
  </si>
  <si>
    <t>diferența de 4,9 mii lei  pentru procurarea carbunilor</t>
  </si>
  <si>
    <t>depozitul a fost lichidat</t>
  </si>
  <si>
    <t>Paza paramilitară pesticide 2011</t>
  </si>
  <si>
    <t>Paza paramilitară pesticide 2012</t>
  </si>
  <si>
    <t>Paza paramilitară pesticide 2013</t>
  </si>
  <si>
    <t xml:space="preserve">Aprobat </t>
  </si>
  <si>
    <t xml:space="preserve">Executat </t>
  </si>
  <si>
    <t>Denumirea\raioanelor</t>
  </si>
  <si>
    <t>Executarea alocațiilor bugetare pentru anii 2011-2012 la întreținerea depozitelor de pesticide și stațiilor de salvare pe apă</t>
  </si>
  <si>
    <t>Total pe orașe</t>
  </si>
  <si>
    <t>Precizat</t>
  </si>
  <si>
    <t>Întreținerea stațiilor de salvare 2012</t>
  </si>
  <si>
    <t xml:space="preserve"> </t>
  </si>
  <si>
    <t>Aprobat de MF</t>
  </si>
  <si>
    <t>Paza paramilitară pesticide 2014</t>
  </si>
  <si>
    <t>depozitul s-a lichidat</t>
  </si>
  <si>
    <t xml:space="preserve">Total pe UAT </t>
  </si>
  <si>
    <t>Denumirea UAT</t>
  </si>
  <si>
    <t>estimat</t>
  </si>
  <si>
    <t>Limitele</t>
  </si>
  <si>
    <t>2019                           proiect</t>
  </si>
  <si>
    <t>Rel.la tel.26-26-77</t>
  </si>
  <si>
    <t>privind transferurile cu destinație specială de la bugetul de stat la bugetele locale pentru asigurarea cu pază paramilitară a depozitelor cu pesticide pentru anul 2019 și a estimărilor pentru anii 2020-2021</t>
  </si>
  <si>
    <t>Anexa nr.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</si>
</sst>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.0"/>
    <numFmt numFmtId="166" formatCode="_(* #,##0.0_);_(* \(#,##0.0\);_(* &quot;-&quot;??_);_(@_)"/>
    <numFmt numFmtId="167" formatCode="#,##0.0"/>
  </numFmts>
  <fonts count="10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8">
    <xf numFmtId="0" fontId="0" fillId="0" borderId="0" xfId="0"/>
    <xf numFmtId="165" fontId="3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/>
    <xf numFmtId="0" fontId="3" fillId="0" borderId="0" xfId="0" applyFont="1"/>
    <xf numFmtId="2" fontId="3" fillId="0" borderId="1" xfId="0" quotePrefix="1" applyNumberFormat="1" applyFont="1" applyBorder="1" applyAlignment="1">
      <alignment horizontal="center"/>
    </xf>
    <xf numFmtId="165" fontId="3" fillId="0" borderId="1" xfId="0" quotePrefix="1" applyNumberFormat="1" applyFont="1" applyBorder="1" applyAlignment="1">
      <alignment horizontal="center"/>
    </xf>
    <xf numFmtId="1" fontId="3" fillId="0" borderId="1" xfId="0" quotePrefix="1" applyNumberFormat="1" applyFont="1" applyBorder="1"/>
    <xf numFmtId="2" fontId="3" fillId="0" borderId="1" xfId="0" applyNumberFormat="1" applyFont="1" applyBorder="1"/>
    <xf numFmtId="0" fontId="3" fillId="0" borderId="0" xfId="0" applyFont="1" applyFill="1" applyBorder="1" applyAlignment="1">
      <alignment horizontal="center"/>
    </xf>
    <xf numFmtId="1" fontId="3" fillId="0" borderId="0" xfId="0" quotePrefix="1" applyNumberFormat="1" applyFont="1" applyBorder="1" applyAlignment="1">
      <alignment horizontal="center"/>
    </xf>
    <xf numFmtId="2" fontId="3" fillId="0" borderId="0" xfId="0" quotePrefix="1" applyNumberFormat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/>
    </xf>
    <xf numFmtId="2" fontId="4" fillId="0" borderId="1" xfId="0" quotePrefix="1" applyNumberFormat="1" applyFont="1" applyBorder="1" applyAlignment="1">
      <alignment horizontal="center"/>
    </xf>
    <xf numFmtId="165" fontId="4" fillId="0" borderId="1" xfId="0" quotePrefix="1" applyNumberFormat="1" applyFont="1" applyBorder="1" applyAlignment="1">
      <alignment horizontal="center"/>
    </xf>
    <xf numFmtId="0" fontId="4" fillId="0" borderId="1" xfId="0" applyFont="1" applyBorder="1"/>
    <xf numFmtId="2" fontId="4" fillId="0" borderId="1" xfId="0" applyNumberFormat="1" applyFont="1" applyBorder="1"/>
    <xf numFmtId="1" fontId="4" fillId="0" borderId="1" xfId="0" quotePrefix="1" applyNumberFormat="1" applyFont="1" applyBorder="1"/>
    <xf numFmtId="2" fontId="4" fillId="0" borderId="1" xfId="0" quotePrefix="1" applyNumberFormat="1" applyFont="1" applyBorder="1" applyAlignment="1">
      <alignment horizontal="right"/>
    </xf>
    <xf numFmtId="165" fontId="4" fillId="0" borderId="1" xfId="0" applyNumberFormat="1" applyFont="1" applyBorder="1"/>
    <xf numFmtId="0" fontId="4" fillId="0" borderId="0" xfId="0" applyFont="1"/>
    <xf numFmtId="2" fontId="6" fillId="0" borderId="1" xfId="0" quotePrefix="1" applyNumberFormat="1" applyFont="1" applyBorder="1" applyAlignment="1">
      <alignment horizontal="center"/>
    </xf>
    <xf numFmtId="165" fontId="6" fillId="0" borderId="1" xfId="0" quotePrefix="1" applyNumberFormat="1" applyFont="1" applyBorder="1" applyAlignment="1">
      <alignment horizontal="center"/>
    </xf>
    <xf numFmtId="165" fontId="6" fillId="0" borderId="1" xfId="0" applyNumberFormat="1" applyFont="1" applyBorder="1"/>
    <xf numFmtId="1" fontId="6" fillId="0" borderId="1" xfId="0" quotePrefix="1" applyNumberFormat="1" applyFont="1" applyBorder="1"/>
    <xf numFmtId="0" fontId="6" fillId="0" borderId="1" xfId="0" applyFont="1" applyBorder="1"/>
    <xf numFmtId="2" fontId="6" fillId="0" borderId="1" xfId="0" applyNumberFormat="1" applyFont="1" applyBorder="1" applyAlignment="1">
      <alignment horizontal="center"/>
    </xf>
    <xf numFmtId="0" fontId="6" fillId="0" borderId="0" xfId="0" applyFont="1"/>
    <xf numFmtId="2" fontId="6" fillId="0" borderId="1" xfId="0" applyNumberFormat="1" applyFont="1" applyBorder="1"/>
    <xf numFmtId="166" fontId="6" fillId="0" borderId="1" xfId="1" applyNumberFormat="1" applyFont="1" applyBorder="1"/>
    <xf numFmtId="0" fontId="2" fillId="0" borderId="2" xfId="0" applyFont="1" applyBorder="1" applyAlignment="1">
      <alignment horizontal="center"/>
    </xf>
    <xf numFmtId="2" fontId="2" fillId="0" borderId="3" xfId="0" quotePrefix="1" applyNumberFormat="1" applyFont="1" applyBorder="1" applyAlignment="1">
      <alignment horizontal="center"/>
    </xf>
    <xf numFmtId="165" fontId="2" fillId="0" borderId="3" xfId="0" quotePrefix="1" applyNumberFormat="1" applyFont="1" applyBorder="1" applyAlignment="1">
      <alignment horizontal="center"/>
    </xf>
    <xf numFmtId="1" fontId="2" fillId="0" borderId="3" xfId="0" quotePrefix="1" applyNumberFormat="1" applyFont="1" applyBorder="1"/>
    <xf numFmtId="165" fontId="2" fillId="0" borderId="3" xfId="0" quotePrefix="1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" fontId="6" fillId="0" borderId="1" xfId="0" quotePrefix="1" applyNumberFormat="1" applyFont="1" applyBorder="1" applyAlignment="1">
      <alignment horizontal="center"/>
    </xf>
    <xf numFmtId="1" fontId="3" fillId="0" borderId="1" xfId="0" quotePrefix="1" applyNumberFormat="1" applyFont="1" applyBorder="1" applyAlignment="1">
      <alignment horizontal="center"/>
    </xf>
    <xf numFmtId="1" fontId="4" fillId="0" borderId="1" xfId="0" quotePrefix="1" applyNumberFormat="1" applyFont="1" applyBorder="1" applyAlignment="1">
      <alignment horizontal="center"/>
    </xf>
    <xf numFmtId="1" fontId="2" fillId="0" borderId="3" xfId="0" quotePrefix="1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165" fontId="6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2" fillId="2" borderId="3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165" fontId="2" fillId="3" borderId="3" xfId="0" applyNumberFormat="1" applyFont="1" applyFill="1" applyBorder="1" applyAlignment="1">
      <alignment horizontal="center"/>
    </xf>
    <xf numFmtId="2" fontId="2" fillId="3" borderId="3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/>
    </xf>
    <xf numFmtId="165" fontId="6" fillId="5" borderId="1" xfId="0" applyNumberFormat="1" applyFont="1" applyFill="1" applyBorder="1" applyAlignment="1">
      <alignment horizontal="center"/>
    </xf>
    <xf numFmtId="165" fontId="3" fillId="5" borderId="1" xfId="0" applyNumberFormat="1" applyFont="1" applyFill="1" applyBorder="1" applyAlignment="1">
      <alignment horizontal="center"/>
    </xf>
    <xf numFmtId="165" fontId="4" fillId="5" borderId="1" xfId="0" applyNumberFormat="1" applyFont="1" applyFill="1" applyBorder="1" applyAlignment="1">
      <alignment horizontal="center"/>
    </xf>
    <xf numFmtId="165" fontId="2" fillId="5" borderId="3" xfId="0" applyNumberFormat="1" applyFont="1" applyFill="1" applyBorder="1" applyAlignment="1">
      <alignment horizontal="center"/>
    </xf>
    <xf numFmtId="0" fontId="0" fillId="6" borderId="1" xfId="0" applyFill="1" applyBorder="1" applyAlignment="1">
      <alignment wrapText="1"/>
    </xf>
    <xf numFmtId="0" fontId="2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wrapText="1"/>
    </xf>
    <xf numFmtId="0" fontId="3" fillId="6" borderId="6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textRotation="90"/>
    </xf>
    <xf numFmtId="2" fontId="3" fillId="0" borderId="1" xfId="0" quotePrefix="1" applyNumberFormat="1" applyFont="1" applyFill="1" applyBorder="1" applyAlignment="1">
      <alignment horizontal="center"/>
    </xf>
    <xf numFmtId="165" fontId="3" fillId="0" borderId="1" xfId="0" quotePrefix="1" applyNumberFormat="1" applyFont="1" applyFill="1" applyBorder="1" applyAlignment="1">
      <alignment horizontal="center"/>
    </xf>
    <xf numFmtId="0" fontId="3" fillId="0" borderId="1" xfId="0" applyFont="1" applyFill="1" applyBorder="1"/>
    <xf numFmtId="2" fontId="3" fillId="0" borderId="1" xfId="0" applyNumberFormat="1" applyFont="1" applyFill="1" applyBorder="1"/>
    <xf numFmtId="1" fontId="3" fillId="0" borderId="1" xfId="0" quotePrefix="1" applyNumberFormat="1" applyFont="1" applyFill="1" applyBorder="1"/>
    <xf numFmtId="165" fontId="3" fillId="0" borderId="1" xfId="0" applyNumberFormat="1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2" fontId="3" fillId="7" borderId="1" xfId="0" applyNumberFormat="1" applyFont="1" applyFill="1" applyBorder="1" applyAlignment="1">
      <alignment horizontal="center"/>
    </xf>
    <xf numFmtId="165" fontId="6" fillId="7" borderId="1" xfId="0" applyNumberFormat="1" applyFont="1" applyFill="1" applyBorder="1" applyAlignment="1">
      <alignment horizontal="center"/>
    </xf>
    <xf numFmtId="165" fontId="3" fillId="7" borderId="1" xfId="0" applyNumberFormat="1" applyFont="1" applyFill="1" applyBorder="1" applyAlignment="1">
      <alignment horizontal="center"/>
    </xf>
    <xf numFmtId="165" fontId="4" fillId="7" borderId="1" xfId="0" applyNumberFormat="1" applyFont="1" applyFill="1" applyBorder="1" applyAlignment="1">
      <alignment horizontal="center"/>
    </xf>
    <xf numFmtId="165" fontId="2" fillId="7" borderId="3" xfId="0" applyNumberFormat="1" applyFont="1" applyFill="1" applyBorder="1" applyAlignment="1">
      <alignment horizontal="center"/>
    </xf>
    <xf numFmtId="0" fontId="3" fillId="7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1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167" fontId="2" fillId="0" borderId="1" xfId="0" applyNumberFormat="1" applyFont="1" applyBorder="1"/>
    <xf numFmtId="165" fontId="3" fillId="0" borderId="1" xfId="0" applyNumberFormat="1" applyFont="1" applyFill="1" applyBorder="1" applyAlignment="1">
      <alignment horizontal="right"/>
    </xf>
    <xf numFmtId="0" fontId="9" fillId="0" borderId="0" xfId="0" applyFont="1"/>
    <xf numFmtId="0" fontId="3" fillId="0" borderId="0" xfId="0" applyFont="1" applyAlignment="1">
      <alignment horizontal="right"/>
    </xf>
    <xf numFmtId="165" fontId="3" fillId="6" borderId="8" xfId="0" applyNumberFormat="1" applyFont="1" applyFill="1" applyBorder="1" applyAlignment="1">
      <alignment horizontal="center" vertical="center" wrapText="1"/>
    </xf>
    <xf numFmtId="165" fontId="3" fillId="6" borderId="9" xfId="0" applyNumberFormat="1" applyFont="1" applyFill="1" applyBorder="1" applyAlignment="1">
      <alignment horizontal="center" vertical="center" wrapText="1"/>
    </xf>
    <xf numFmtId="165" fontId="6" fillId="6" borderId="8" xfId="0" applyNumberFormat="1" applyFont="1" applyFill="1" applyBorder="1" applyAlignment="1">
      <alignment horizontal="center"/>
    </xf>
    <xf numFmtId="165" fontId="6" fillId="6" borderId="10" xfId="0" applyNumberFormat="1" applyFont="1" applyFill="1" applyBorder="1" applyAlignment="1">
      <alignment horizontal="center"/>
    </xf>
    <xf numFmtId="165" fontId="2" fillId="6" borderId="11" xfId="0" applyNumberFormat="1" applyFont="1" applyFill="1" applyBorder="1" applyAlignment="1">
      <alignment horizontal="center" vertical="center" wrapText="1"/>
    </xf>
    <xf numFmtId="165" fontId="2" fillId="6" borderId="12" xfId="0" applyNumberFormat="1" applyFont="1" applyFill="1" applyBorder="1" applyAlignment="1">
      <alignment horizontal="center" vertical="center" wrapText="1"/>
    </xf>
    <xf numFmtId="165" fontId="4" fillId="6" borderId="11" xfId="0" applyNumberFormat="1" applyFont="1" applyFill="1" applyBorder="1" applyAlignment="1">
      <alignment horizontal="center"/>
    </xf>
    <xf numFmtId="165" fontId="4" fillId="6" borderId="13" xfId="0" applyNumberFormat="1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165" fontId="4" fillId="6" borderId="8" xfId="0" applyNumberFormat="1" applyFont="1" applyFill="1" applyBorder="1" applyAlignment="1">
      <alignment horizontal="center" vertical="center" wrapText="1"/>
    </xf>
    <xf numFmtId="165" fontId="4" fillId="6" borderId="9" xfId="0" applyNumberFormat="1" applyFont="1" applyFill="1" applyBorder="1" applyAlignment="1">
      <alignment horizontal="center" vertical="center" wrapText="1"/>
    </xf>
    <xf numFmtId="165" fontId="4" fillId="6" borderId="8" xfId="0" applyNumberFormat="1" applyFont="1" applyFill="1" applyBorder="1" applyAlignment="1">
      <alignment horizontal="center"/>
    </xf>
    <xf numFmtId="165" fontId="4" fillId="6" borderId="10" xfId="0" applyNumberFormat="1" applyFont="1" applyFill="1" applyBorder="1" applyAlignment="1">
      <alignment horizontal="center"/>
    </xf>
    <xf numFmtId="165" fontId="6" fillId="6" borderId="9" xfId="0" applyNumberFormat="1" applyFont="1" applyFill="1" applyBorder="1" applyAlignment="1">
      <alignment horizontal="center"/>
    </xf>
    <xf numFmtId="165" fontId="4" fillId="6" borderId="12" xfId="0" applyNumberFormat="1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165" fontId="4" fillId="6" borderId="9" xfId="0" applyNumberFormat="1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textRotation="1" wrapText="1"/>
    </xf>
    <xf numFmtId="0" fontId="2" fillId="0" borderId="24" xfId="0" applyFont="1" applyBorder="1" applyAlignment="1">
      <alignment horizontal="center" vertical="center" textRotation="1" wrapText="1"/>
    </xf>
    <xf numFmtId="0" fontId="2" fillId="0" borderId="25" xfId="0" applyFont="1" applyBorder="1" applyAlignment="1">
      <alignment horizontal="center" vertical="center" textRotation="1" wrapText="1"/>
    </xf>
    <xf numFmtId="0" fontId="2" fillId="0" borderId="26" xfId="0" applyFont="1" applyBorder="1" applyAlignment="1">
      <alignment horizontal="center" vertical="center" textRotation="1" wrapText="1"/>
    </xf>
    <xf numFmtId="0" fontId="2" fillId="0" borderId="27" xfId="0" applyFont="1" applyBorder="1" applyAlignment="1">
      <alignment horizontal="center" vertical="center" textRotation="1" wrapText="1"/>
    </xf>
    <xf numFmtId="0" fontId="2" fillId="0" borderId="28" xfId="0" applyFont="1" applyBorder="1" applyAlignment="1">
      <alignment horizontal="center" vertical="center" textRotation="1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165" fontId="3" fillId="6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/>
    </xf>
    <xf numFmtId="165" fontId="6" fillId="6" borderId="6" xfId="0" applyNumberFormat="1" applyFont="1" applyFill="1" applyBorder="1" applyAlignment="1">
      <alignment horizontal="center"/>
    </xf>
    <xf numFmtId="165" fontId="2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/>
    </xf>
    <xf numFmtId="165" fontId="4" fillId="6" borderId="7" xfId="0" applyNumberFormat="1" applyFont="1" applyFill="1" applyBorder="1" applyAlignment="1">
      <alignment horizontal="center"/>
    </xf>
    <xf numFmtId="165" fontId="4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/>
    </xf>
    <xf numFmtId="165" fontId="4" fillId="6" borderId="6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2" xfId="0" applyFill="1" applyBorder="1"/>
    <xf numFmtId="0" fontId="2" fillId="3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center"/>
    </xf>
    <xf numFmtId="0" fontId="2" fillId="6" borderId="3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1" wrapText="1"/>
    </xf>
    <xf numFmtId="2" fontId="3" fillId="0" borderId="1" xfId="0" applyNumberFormat="1" applyFont="1" applyFill="1" applyBorder="1" applyAlignment="1">
      <alignment horizontal="center" vertical="center" wrapText="1"/>
    </xf>
    <xf numFmtId="1" fontId="3" fillId="0" borderId="17" xfId="0" applyNumberFormat="1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1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50"/>
  <sheetViews>
    <sheetView showWhiteSpace="0" zoomScale="75" zoomScaleNormal="75" workbookViewId="0">
      <selection sqref="A1:IV65536"/>
    </sheetView>
  </sheetViews>
  <sheetFormatPr defaultColWidth="9.140625" defaultRowHeight="18.75" x14ac:dyDescent="0.3"/>
  <cols>
    <col min="1" max="1" width="30" style="4" customWidth="1"/>
    <col min="2" max="5" width="0.28515625" style="4" hidden="1" customWidth="1"/>
    <col min="6" max="7" width="12.28515625" style="4" hidden="1" customWidth="1"/>
    <col min="8" max="8" width="0.140625" style="4" hidden="1" customWidth="1"/>
    <col min="9" max="9" width="16.42578125" style="4" hidden="1" customWidth="1"/>
    <col min="10" max="10" width="13.140625" style="4" hidden="1" customWidth="1"/>
    <col min="11" max="11" width="15" style="4" hidden="1" customWidth="1"/>
    <col min="12" max="12" width="11.85546875" style="4" hidden="1" customWidth="1"/>
    <col min="13" max="13" width="2.140625" style="4" hidden="1" customWidth="1"/>
    <col min="14" max="14" width="9.140625" style="4" hidden="1" customWidth="1"/>
    <col min="15" max="15" width="14.7109375" style="4" hidden="1" customWidth="1"/>
    <col min="16" max="16" width="2.42578125" style="4" hidden="1" customWidth="1"/>
    <col min="17" max="17" width="0.28515625" style="4" hidden="1" customWidth="1"/>
    <col min="18" max="18" width="9.28515625" style="4" hidden="1" customWidth="1"/>
    <col min="19" max="19" width="12" style="4" hidden="1" customWidth="1"/>
    <col min="20" max="20" width="11.140625" style="4" hidden="1" customWidth="1"/>
    <col min="21" max="21" width="12.5703125" style="4" hidden="1" customWidth="1"/>
    <col min="22" max="22" width="8.140625" style="4" hidden="1" customWidth="1"/>
    <col min="23" max="23" width="9.42578125" style="4" hidden="1" customWidth="1"/>
    <col min="24" max="24" width="20.85546875" style="4" customWidth="1"/>
    <col min="25" max="25" width="24.5703125" style="4" hidden="1" customWidth="1"/>
    <col min="26" max="27" width="24.5703125" style="4" customWidth="1"/>
    <col min="28" max="28" width="21.42578125" style="4" customWidth="1"/>
    <col min="29" max="31" width="23.140625" style="4" customWidth="1"/>
    <col min="32" max="32" width="25.5703125" style="4" customWidth="1"/>
    <col min="33" max="33" width="20.5703125" style="4" hidden="1" customWidth="1"/>
    <col min="34" max="34" width="39.85546875" style="4" customWidth="1"/>
    <col min="35" max="35" width="39.85546875" style="102" customWidth="1"/>
    <col min="36" max="36" width="9.140625" style="4"/>
    <col min="37" max="37" width="11.5703125" style="4" customWidth="1"/>
    <col min="38" max="38" width="9.140625" style="4"/>
    <col min="39" max="39" width="13" style="4" customWidth="1"/>
    <col min="40" max="16384" width="9.140625" style="4"/>
  </cols>
  <sheetData>
    <row r="2" spans="1:51" ht="24" customHeight="1" thickBot="1" x14ac:dyDescent="0.35">
      <c r="A2" s="135" t="s">
        <v>72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</row>
    <row r="3" spans="1:51" ht="25.5" customHeight="1" x14ac:dyDescent="0.3">
      <c r="A3" s="169" t="s">
        <v>71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 t="s">
        <v>0</v>
      </c>
      <c r="P3" s="35" t="s">
        <v>0</v>
      </c>
      <c r="Q3" s="35"/>
      <c r="R3" s="35"/>
      <c r="S3" s="35"/>
      <c r="T3" s="35"/>
      <c r="U3" s="35"/>
      <c r="V3" s="35"/>
      <c r="W3" s="35"/>
      <c r="X3" s="190" t="s">
        <v>66</v>
      </c>
      <c r="Y3" s="191"/>
      <c r="Z3" s="191"/>
      <c r="AA3" s="191"/>
      <c r="AB3" s="192"/>
      <c r="AC3" s="193" t="s">
        <v>67</v>
      </c>
      <c r="AD3" s="194"/>
      <c r="AE3" s="194"/>
      <c r="AF3" s="194"/>
      <c r="AG3" s="195"/>
      <c r="AH3" s="69" t="s">
        <v>68</v>
      </c>
      <c r="AI3" s="96" t="s">
        <v>78</v>
      </c>
      <c r="AJ3" s="129" t="s">
        <v>75</v>
      </c>
      <c r="AK3" s="130"/>
      <c r="AL3" s="130"/>
      <c r="AM3" s="130"/>
      <c r="AN3" s="130"/>
      <c r="AO3" s="130"/>
      <c r="AP3" s="130"/>
      <c r="AQ3" s="131"/>
      <c r="AR3" s="129" t="s">
        <v>75</v>
      </c>
      <c r="AS3" s="130"/>
      <c r="AT3" s="130"/>
      <c r="AU3" s="130"/>
      <c r="AV3" s="130"/>
      <c r="AW3" s="130"/>
      <c r="AX3" s="130"/>
      <c r="AY3" s="131"/>
    </row>
    <row r="4" spans="1:51" ht="20.25" customHeight="1" x14ac:dyDescent="0.3">
      <c r="A4" s="170"/>
      <c r="B4" s="172" t="s">
        <v>1</v>
      </c>
      <c r="C4" s="173"/>
      <c r="D4" s="174"/>
      <c r="E4" s="175" t="s">
        <v>2</v>
      </c>
      <c r="F4" s="176"/>
      <c r="G4" s="15"/>
      <c r="H4" s="179" t="s">
        <v>3</v>
      </c>
      <c r="I4" s="180"/>
      <c r="J4" s="180"/>
      <c r="K4" s="180"/>
      <c r="L4" s="180"/>
      <c r="M4" s="180"/>
      <c r="N4" s="180"/>
      <c r="O4" s="181"/>
      <c r="P4" s="185">
        <v>2013</v>
      </c>
      <c r="Q4" s="155" t="s">
        <v>4</v>
      </c>
      <c r="R4" s="155" t="s">
        <v>5</v>
      </c>
      <c r="S4" s="149" t="s">
        <v>6</v>
      </c>
      <c r="T4" s="150"/>
      <c r="U4" s="150"/>
      <c r="V4" s="151"/>
      <c r="W4" s="155" t="s">
        <v>7</v>
      </c>
      <c r="X4" s="166" t="s">
        <v>77</v>
      </c>
      <c r="Y4" s="187" t="s">
        <v>59</v>
      </c>
      <c r="Z4" s="92" t="s">
        <v>59</v>
      </c>
      <c r="AA4" s="92" t="s">
        <v>74</v>
      </c>
      <c r="AB4" s="187" t="s">
        <v>70</v>
      </c>
      <c r="AC4" s="132" t="s">
        <v>77</v>
      </c>
      <c r="AD4" s="132" t="s">
        <v>59</v>
      </c>
      <c r="AE4" s="94" t="s">
        <v>74</v>
      </c>
      <c r="AF4" s="158" t="s">
        <v>70</v>
      </c>
      <c r="AG4" s="158" t="s">
        <v>61</v>
      </c>
      <c r="AH4" s="161" t="s">
        <v>69</v>
      </c>
      <c r="AI4" s="147" t="s">
        <v>69</v>
      </c>
      <c r="AJ4" s="143" t="s">
        <v>69</v>
      </c>
      <c r="AK4" s="144"/>
      <c r="AL4" s="143" t="s">
        <v>59</v>
      </c>
      <c r="AM4" s="144"/>
      <c r="AN4" s="143" t="s">
        <v>74</v>
      </c>
      <c r="AO4" s="144"/>
      <c r="AP4" s="143" t="s">
        <v>70</v>
      </c>
      <c r="AQ4" s="146"/>
      <c r="AR4" s="143">
        <v>2013</v>
      </c>
      <c r="AS4" s="144"/>
      <c r="AT4" s="143">
        <v>2014</v>
      </c>
      <c r="AU4" s="144"/>
      <c r="AV4" s="143" t="s">
        <v>74</v>
      </c>
      <c r="AW4" s="144"/>
      <c r="AX4" s="143" t="s">
        <v>70</v>
      </c>
      <c r="AY4" s="146"/>
    </row>
    <row r="5" spans="1:51" ht="4.5" hidden="1" customHeight="1" x14ac:dyDescent="0.3">
      <c r="A5" s="170"/>
      <c r="B5" s="164" t="s">
        <v>8</v>
      </c>
      <c r="C5" s="164" t="s">
        <v>9</v>
      </c>
      <c r="D5" s="164" t="s">
        <v>10</v>
      </c>
      <c r="E5" s="177"/>
      <c r="F5" s="178"/>
      <c r="G5" s="15"/>
      <c r="H5" s="182"/>
      <c r="I5" s="183"/>
      <c r="J5" s="183"/>
      <c r="K5" s="183"/>
      <c r="L5" s="183"/>
      <c r="M5" s="183"/>
      <c r="N5" s="183"/>
      <c r="O5" s="184"/>
      <c r="P5" s="186"/>
      <c r="Q5" s="156"/>
      <c r="R5" s="156"/>
      <c r="S5" s="152"/>
      <c r="T5" s="153"/>
      <c r="U5" s="153"/>
      <c r="V5" s="154"/>
      <c r="W5" s="156"/>
      <c r="X5" s="167"/>
      <c r="Y5" s="188"/>
      <c r="Z5" s="93"/>
      <c r="AA5" s="93"/>
      <c r="AB5" s="189"/>
      <c r="AC5" s="133"/>
      <c r="AD5" s="133"/>
      <c r="AE5" s="94"/>
      <c r="AF5" s="159"/>
      <c r="AG5" s="160"/>
      <c r="AH5" s="162"/>
      <c r="AI5" s="148"/>
      <c r="AJ5" s="75"/>
      <c r="AK5" s="75"/>
      <c r="AL5" s="76"/>
      <c r="AM5" s="77"/>
      <c r="AN5" s="75"/>
      <c r="AO5" s="75"/>
      <c r="AP5" s="76"/>
      <c r="AQ5" s="78"/>
      <c r="AR5" s="75"/>
      <c r="AS5" s="75"/>
      <c r="AT5" s="76"/>
      <c r="AU5" s="77"/>
      <c r="AV5" s="75"/>
      <c r="AW5" s="75"/>
      <c r="AX5" s="76"/>
      <c r="AY5" s="78"/>
    </row>
    <row r="6" spans="1:51" ht="70.150000000000006" hidden="1" customHeight="1" x14ac:dyDescent="0.3">
      <c r="A6" s="171"/>
      <c r="B6" s="165"/>
      <c r="C6" s="165"/>
      <c r="D6" s="165"/>
      <c r="E6" s="13" t="s">
        <v>11</v>
      </c>
      <c r="F6" s="13" t="s">
        <v>12</v>
      </c>
      <c r="G6" s="13"/>
      <c r="H6" s="13" t="s">
        <v>13</v>
      </c>
      <c r="I6" s="13" t="s">
        <v>11</v>
      </c>
      <c r="J6" s="13" t="s">
        <v>14</v>
      </c>
      <c r="K6" s="16" t="s">
        <v>15</v>
      </c>
      <c r="L6" s="16" t="s">
        <v>16</v>
      </c>
      <c r="M6" s="14"/>
      <c r="N6" s="16"/>
      <c r="O6" s="13" t="s">
        <v>17</v>
      </c>
      <c r="P6" s="13" t="s">
        <v>12</v>
      </c>
      <c r="Q6" s="157"/>
      <c r="R6" s="157"/>
      <c r="S6" s="17" t="s">
        <v>18</v>
      </c>
      <c r="T6" s="17" t="s">
        <v>19</v>
      </c>
      <c r="U6" s="17" t="s">
        <v>20</v>
      </c>
      <c r="V6" s="17" t="s">
        <v>21</v>
      </c>
      <c r="W6" s="157"/>
      <c r="X6" s="168"/>
      <c r="Y6" s="92"/>
      <c r="Z6" s="92"/>
      <c r="AA6" s="92"/>
      <c r="AB6" s="188"/>
      <c r="AC6" s="134"/>
      <c r="AD6" s="134"/>
      <c r="AE6" s="94"/>
      <c r="AF6" s="160"/>
      <c r="AG6" s="91"/>
      <c r="AH6" s="70">
        <v>0</v>
      </c>
      <c r="AI6" s="97">
        <v>0</v>
      </c>
      <c r="AJ6" s="75"/>
      <c r="AK6" s="95"/>
      <c r="AL6" s="76"/>
      <c r="AM6" s="77"/>
      <c r="AN6" s="75"/>
      <c r="AO6" s="95"/>
      <c r="AP6" s="76"/>
      <c r="AQ6" s="78"/>
      <c r="AR6" s="75"/>
      <c r="AS6" s="103"/>
      <c r="AT6" s="76"/>
      <c r="AU6" s="77"/>
      <c r="AV6" s="75"/>
      <c r="AW6" s="103"/>
      <c r="AX6" s="76"/>
      <c r="AY6" s="78"/>
    </row>
    <row r="7" spans="1:51" s="32" customFormat="1" x14ac:dyDescent="0.3">
      <c r="A7" s="63" t="s">
        <v>22</v>
      </c>
      <c r="B7" s="42">
        <v>42</v>
      </c>
      <c r="C7" s="26">
        <v>16.12</v>
      </c>
      <c r="D7" s="27">
        <v>677.1</v>
      </c>
      <c r="E7" s="28">
        <f>C7+(C7*14.6/100)</f>
        <v>18.473520000000001</v>
      </c>
      <c r="F7" s="28">
        <f>B7*E7</f>
        <v>775.88783999999998</v>
      </c>
      <c r="G7" s="28">
        <v>5</v>
      </c>
      <c r="H7" s="29">
        <f>B7</f>
        <v>42</v>
      </c>
      <c r="I7" s="28">
        <v>17.600000000000001</v>
      </c>
      <c r="J7" s="28">
        <f>I7*B7</f>
        <v>739.2</v>
      </c>
      <c r="K7" s="28">
        <f>J7-L7</f>
        <v>665.28000000000009</v>
      </c>
      <c r="L7" s="28">
        <f>J7*10/100</f>
        <v>73.92</v>
      </c>
      <c r="M7" s="30"/>
      <c r="N7" s="30"/>
      <c r="O7" s="28"/>
      <c r="P7" s="28">
        <f>O7</f>
        <v>0</v>
      </c>
      <c r="Q7" s="28"/>
      <c r="R7" s="28"/>
      <c r="S7" s="28"/>
      <c r="T7" s="28"/>
      <c r="U7" s="28"/>
      <c r="V7" s="28"/>
      <c r="W7" s="28"/>
      <c r="X7" s="48"/>
      <c r="Y7" s="48">
        <f>X7</f>
        <v>0</v>
      </c>
      <c r="Z7" s="48"/>
      <c r="AA7" s="48"/>
      <c r="AB7" s="48"/>
      <c r="AC7" s="54"/>
      <c r="AD7" s="54"/>
      <c r="AE7" s="54"/>
      <c r="AF7" s="55"/>
      <c r="AG7" s="55"/>
      <c r="AH7" s="71"/>
      <c r="AI7" s="98"/>
      <c r="AJ7" s="121">
        <v>3331.9399999999996</v>
      </c>
      <c r="AK7" s="122"/>
      <c r="AL7" s="123">
        <v>3520</v>
      </c>
      <c r="AM7" s="141"/>
      <c r="AN7" s="123">
        <v>3520</v>
      </c>
      <c r="AO7" s="141"/>
      <c r="AP7" s="123">
        <v>3520</v>
      </c>
      <c r="AQ7" s="141"/>
      <c r="AR7" s="121">
        <v>3696</v>
      </c>
      <c r="AS7" s="122"/>
      <c r="AT7" s="123">
        <v>4363</v>
      </c>
      <c r="AU7" s="141"/>
      <c r="AV7" s="123"/>
      <c r="AW7" s="141"/>
      <c r="AX7" s="123"/>
      <c r="AY7" s="141"/>
    </row>
    <row r="8" spans="1:51" s="32" customFormat="1" x14ac:dyDescent="0.3">
      <c r="A8" s="63" t="s">
        <v>23</v>
      </c>
      <c r="B8" s="26"/>
      <c r="C8" s="26"/>
      <c r="D8" s="27"/>
      <c r="E8" s="30"/>
      <c r="F8" s="33"/>
      <c r="G8" s="33"/>
      <c r="H8" s="29"/>
      <c r="I8" s="30"/>
      <c r="J8" s="28"/>
      <c r="K8" s="28"/>
      <c r="L8" s="28"/>
      <c r="M8" s="30"/>
      <c r="N8" s="30"/>
      <c r="O8" s="28"/>
      <c r="P8" s="28"/>
      <c r="Q8" s="28"/>
      <c r="R8" s="28"/>
      <c r="S8" s="28"/>
      <c r="T8" s="28"/>
      <c r="U8" s="28"/>
      <c r="V8" s="28"/>
      <c r="W8" s="28"/>
      <c r="X8" s="48"/>
      <c r="Y8" s="48">
        <f>X8</f>
        <v>0</v>
      </c>
      <c r="Z8" s="48"/>
      <c r="AA8" s="48"/>
      <c r="AB8" s="48"/>
      <c r="AC8" s="54"/>
      <c r="AD8" s="54"/>
      <c r="AE8" s="54"/>
      <c r="AF8" s="55"/>
      <c r="AG8" s="55"/>
      <c r="AH8" s="71"/>
      <c r="AI8" s="98"/>
      <c r="AJ8" s="121"/>
      <c r="AK8" s="122"/>
      <c r="AL8" s="123"/>
      <c r="AM8" s="141"/>
      <c r="AN8" s="121"/>
      <c r="AO8" s="122"/>
      <c r="AP8" s="123"/>
      <c r="AQ8" s="124"/>
      <c r="AR8" s="121"/>
      <c r="AS8" s="122"/>
      <c r="AT8" s="123"/>
      <c r="AU8" s="141"/>
      <c r="AV8" s="121"/>
      <c r="AW8" s="122"/>
      <c r="AX8" s="123"/>
      <c r="AY8" s="124"/>
    </row>
    <row r="9" spans="1:51" s="32" customFormat="1" ht="19.5" x14ac:dyDescent="0.3">
      <c r="A9" s="64" t="s">
        <v>73</v>
      </c>
      <c r="B9" s="26"/>
      <c r="C9" s="26"/>
      <c r="D9" s="27"/>
      <c r="E9" s="30"/>
      <c r="F9" s="33"/>
      <c r="G9" s="33"/>
      <c r="H9" s="29"/>
      <c r="I9" s="30"/>
      <c r="J9" s="28"/>
      <c r="K9" s="28"/>
      <c r="L9" s="28"/>
      <c r="M9" s="30"/>
      <c r="N9" s="30"/>
      <c r="O9" s="28"/>
      <c r="P9" s="28"/>
      <c r="Q9" s="28"/>
      <c r="R9" s="28"/>
      <c r="S9" s="28"/>
      <c r="T9" s="28"/>
      <c r="U9" s="28"/>
      <c r="V9" s="28"/>
      <c r="W9" s="28"/>
      <c r="X9" s="48"/>
      <c r="Y9" s="48"/>
      <c r="Z9" s="48"/>
      <c r="AA9" s="48"/>
      <c r="AB9" s="48"/>
      <c r="AC9" s="54"/>
      <c r="AD9" s="54"/>
      <c r="AE9" s="54"/>
      <c r="AF9" s="55"/>
      <c r="AG9" s="55"/>
      <c r="AH9" s="71"/>
      <c r="AI9" s="98"/>
      <c r="AJ9" s="121">
        <f>AJ7</f>
        <v>3331.9399999999996</v>
      </c>
      <c r="AK9" s="122"/>
      <c r="AL9" s="123">
        <f>AL7</f>
        <v>3520</v>
      </c>
      <c r="AM9" s="141"/>
      <c r="AN9" s="121">
        <f>AN7</f>
        <v>3520</v>
      </c>
      <c r="AO9" s="122"/>
      <c r="AP9" s="123"/>
      <c r="AQ9" s="124"/>
      <c r="AR9" s="121"/>
      <c r="AS9" s="122"/>
      <c r="AT9" s="123"/>
      <c r="AU9" s="141"/>
      <c r="AV9" s="121"/>
      <c r="AW9" s="122"/>
      <c r="AX9" s="123"/>
      <c r="AY9" s="124"/>
    </row>
    <row r="10" spans="1:51" s="32" customFormat="1" x14ac:dyDescent="0.3">
      <c r="A10" s="65" t="s">
        <v>24</v>
      </c>
      <c r="B10" s="26"/>
      <c r="C10" s="26"/>
      <c r="D10" s="27"/>
      <c r="E10" s="30"/>
      <c r="F10" s="33"/>
      <c r="G10" s="33"/>
      <c r="H10" s="29"/>
      <c r="I10" s="30"/>
      <c r="J10" s="28"/>
      <c r="K10" s="28">
        <f t="shared" ref="K10:K44" si="0">J10-L10</f>
        <v>0</v>
      </c>
      <c r="L10" s="28">
        <f t="shared" ref="L10:L44" si="1">J10*10/100</f>
        <v>0</v>
      </c>
      <c r="M10" s="30"/>
      <c r="N10" s="30"/>
      <c r="O10" s="28"/>
      <c r="P10" s="28"/>
      <c r="Q10" s="28"/>
      <c r="R10" s="28"/>
      <c r="S10" s="28"/>
      <c r="T10" s="28"/>
      <c r="U10" s="28"/>
      <c r="V10" s="28"/>
      <c r="W10" s="28"/>
      <c r="X10" s="48"/>
      <c r="Y10" s="48">
        <f>X10</f>
        <v>0</v>
      </c>
      <c r="Z10" s="48"/>
      <c r="AA10" s="48"/>
      <c r="AB10" s="48"/>
      <c r="AC10" s="54"/>
      <c r="AD10" s="54"/>
      <c r="AE10" s="54"/>
      <c r="AF10" s="55"/>
      <c r="AG10" s="55"/>
      <c r="AH10" s="71"/>
      <c r="AI10" s="98"/>
      <c r="AJ10" s="121"/>
      <c r="AK10" s="122"/>
      <c r="AL10" s="123"/>
      <c r="AM10" s="141"/>
      <c r="AN10" s="121"/>
      <c r="AO10" s="122"/>
      <c r="AP10" s="123"/>
      <c r="AQ10" s="124"/>
      <c r="AR10" s="121"/>
      <c r="AS10" s="122"/>
      <c r="AT10" s="123"/>
      <c r="AU10" s="141"/>
      <c r="AV10" s="121"/>
      <c r="AW10" s="122"/>
      <c r="AX10" s="123"/>
      <c r="AY10" s="124"/>
    </row>
    <row r="11" spans="1:51" x14ac:dyDescent="0.3">
      <c r="A11" s="66" t="s">
        <v>25</v>
      </c>
      <c r="B11" s="5"/>
      <c r="C11" s="5"/>
      <c r="D11" s="6"/>
      <c r="E11" s="2"/>
      <c r="F11" s="8"/>
      <c r="G11" s="8"/>
      <c r="H11" s="7"/>
      <c r="I11" s="2"/>
      <c r="J11" s="1"/>
      <c r="K11" s="1">
        <f t="shared" si="0"/>
        <v>0</v>
      </c>
      <c r="L11" s="1">
        <f t="shared" si="1"/>
        <v>0</v>
      </c>
      <c r="M11" s="2"/>
      <c r="N11" s="2"/>
      <c r="O11" s="1">
        <v>150.19999999999999</v>
      </c>
      <c r="P11" s="1"/>
      <c r="Q11" s="1">
        <v>19</v>
      </c>
      <c r="R11" s="1">
        <v>732</v>
      </c>
      <c r="S11" s="1">
        <f t="shared" ref="S11:S43" si="2">Q11*R11</f>
        <v>13908</v>
      </c>
      <c r="T11" s="1">
        <f t="shared" ref="T11:T43" si="3">S11*1.2-S11</f>
        <v>2781.5999999999985</v>
      </c>
      <c r="U11" s="1">
        <f t="shared" ref="U11:U43" si="4">S11+T11</f>
        <v>16689.599999999999</v>
      </c>
      <c r="V11" s="1">
        <f t="shared" ref="V11:V16" si="5">U11*12/1000</f>
        <v>200.27519999999998</v>
      </c>
      <c r="W11" s="1">
        <f t="shared" ref="W11:W43" si="6">V11-O11</f>
        <v>50.075199999999995</v>
      </c>
      <c r="X11" s="49">
        <v>200.3</v>
      </c>
      <c r="Y11" s="49">
        <v>200.3</v>
      </c>
      <c r="Z11" s="49">
        <v>200.3</v>
      </c>
      <c r="AA11" s="49">
        <v>200.3</v>
      </c>
      <c r="AB11" s="49">
        <f>X11</f>
        <v>200.3</v>
      </c>
      <c r="AC11" s="56">
        <v>200.3</v>
      </c>
      <c r="AD11" s="56"/>
      <c r="AE11" s="56"/>
      <c r="AF11" s="57"/>
      <c r="AG11" s="57" t="s">
        <v>60</v>
      </c>
      <c r="AH11" s="72">
        <v>200.3</v>
      </c>
      <c r="AI11" s="99">
        <v>200.3</v>
      </c>
      <c r="AJ11" s="121"/>
      <c r="AK11" s="122"/>
      <c r="AL11" s="123"/>
      <c r="AM11" s="141"/>
      <c r="AN11" s="121"/>
      <c r="AO11" s="122"/>
      <c r="AP11" s="123"/>
      <c r="AQ11" s="124"/>
      <c r="AR11" s="121"/>
      <c r="AS11" s="122"/>
      <c r="AT11" s="123"/>
      <c r="AU11" s="141"/>
      <c r="AV11" s="121"/>
      <c r="AW11" s="122"/>
      <c r="AX11" s="123"/>
      <c r="AY11" s="124"/>
    </row>
    <row r="12" spans="1:51" s="32" customFormat="1" x14ac:dyDescent="0.3">
      <c r="A12" s="65" t="s">
        <v>26</v>
      </c>
      <c r="B12" s="26"/>
      <c r="C12" s="26"/>
      <c r="D12" s="27"/>
      <c r="E12" s="30"/>
      <c r="F12" s="33"/>
      <c r="G12" s="33"/>
      <c r="H12" s="29"/>
      <c r="I12" s="30"/>
      <c r="J12" s="28"/>
      <c r="K12" s="28">
        <f t="shared" si="0"/>
        <v>0</v>
      </c>
      <c r="L12" s="28">
        <f t="shared" si="1"/>
        <v>0</v>
      </c>
      <c r="M12" s="30"/>
      <c r="N12" s="30"/>
      <c r="O12" s="28"/>
      <c r="P12" s="28"/>
      <c r="Q12" s="28"/>
      <c r="R12" s="28"/>
      <c r="S12" s="28">
        <f t="shared" si="2"/>
        <v>0</v>
      </c>
      <c r="T12" s="28">
        <f t="shared" si="3"/>
        <v>0</v>
      </c>
      <c r="U12" s="28">
        <f t="shared" si="4"/>
        <v>0</v>
      </c>
      <c r="V12" s="28">
        <f t="shared" si="5"/>
        <v>0</v>
      </c>
      <c r="W12" s="28">
        <f t="shared" si="6"/>
        <v>0</v>
      </c>
      <c r="X12" s="48"/>
      <c r="Y12" s="48">
        <f>X12</f>
        <v>0</v>
      </c>
      <c r="Z12" s="48"/>
      <c r="AA12" s="48"/>
      <c r="AB12" s="48"/>
      <c r="AC12" s="54"/>
      <c r="AD12" s="54"/>
      <c r="AE12" s="54"/>
      <c r="AF12" s="55"/>
      <c r="AG12" s="55"/>
      <c r="AH12" s="71"/>
      <c r="AI12" s="98"/>
      <c r="AJ12" s="121"/>
      <c r="AK12" s="122"/>
      <c r="AL12" s="123"/>
      <c r="AM12" s="141"/>
      <c r="AN12" s="121"/>
      <c r="AO12" s="122"/>
      <c r="AP12" s="123"/>
      <c r="AQ12" s="124"/>
      <c r="AR12" s="121"/>
      <c r="AS12" s="122"/>
      <c r="AT12" s="123"/>
      <c r="AU12" s="141"/>
      <c r="AV12" s="121"/>
      <c r="AW12" s="122"/>
      <c r="AX12" s="123"/>
      <c r="AY12" s="124"/>
    </row>
    <row r="13" spans="1:51" x14ac:dyDescent="0.3">
      <c r="A13" s="66" t="s">
        <v>27</v>
      </c>
      <c r="B13" s="5"/>
      <c r="C13" s="5"/>
      <c r="D13" s="6"/>
      <c r="E13" s="2"/>
      <c r="F13" s="8"/>
      <c r="G13" s="8"/>
      <c r="H13" s="7"/>
      <c r="I13" s="2"/>
      <c r="J13" s="1"/>
      <c r="K13" s="1">
        <f t="shared" si="0"/>
        <v>0</v>
      </c>
      <c r="L13" s="1">
        <f t="shared" si="1"/>
        <v>0</v>
      </c>
      <c r="M13" s="2"/>
      <c r="N13" s="2"/>
      <c r="O13" s="1">
        <v>150.19999999999999</v>
      </c>
      <c r="P13" s="1"/>
      <c r="Q13" s="1">
        <v>19</v>
      </c>
      <c r="R13" s="1">
        <v>732</v>
      </c>
      <c r="S13" s="1">
        <f t="shared" si="2"/>
        <v>13908</v>
      </c>
      <c r="T13" s="1">
        <f t="shared" si="3"/>
        <v>2781.5999999999985</v>
      </c>
      <c r="U13" s="1">
        <f t="shared" si="4"/>
        <v>16689.599999999999</v>
      </c>
      <c r="V13" s="1">
        <f t="shared" si="5"/>
        <v>200.27519999999998</v>
      </c>
      <c r="W13" s="1">
        <f t="shared" si="6"/>
        <v>50.075199999999995</v>
      </c>
      <c r="X13" s="49">
        <v>200.3</v>
      </c>
      <c r="Y13" s="49">
        <v>200.3</v>
      </c>
      <c r="Z13" s="49">
        <v>200.3</v>
      </c>
      <c r="AA13" s="49">
        <v>200.3</v>
      </c>
      <c r="AB13" s="49">
        <v>200.3</v>
      </c>
      <c r="AC13" s="56">
        <v>200.3</v>
      </c>
      <c r="AD13" s="56"/>
      <c r="AE13" s="56"/>
      <c r="AF13" s="57"/>
      <c r="AG13" s="57"/>
      <c r="AH13" s="72">
        <v>200.3</v>
      </c>
      <c r="AI13" s="99">
        <v>200.3</v>
      </c>
      <c r="AJ13" s="121"/>
      <c r="AK13" s="122"/>
      <c r="AL13" s="123"/>
      <c r="AM13" s="141"/>
      <c r="AN13" s="121"/>
      <c r="AO13" s="122"/>
      <c r="AP13" s="123"/>
      <c r="AQ13" s="124"/>
      <c r="AR13" s="121"/>
      <c r="AS13" s="122"/>
      <c r="AT13" s="123"/>
      <c r="AU13" s="141"/>
      <c r="AV13" s="121"/>
      <c r="AW13" s="122"/>
      <c r="AX13" s="123"/>
      <c r="AY13" s="124"/>
    </row>
    <row r="14" spans="1:51" ht="21" customHeight="1" x14ac:dyDescent="0.3">
      <c r="A14" s="66" t="s">
        <v>28</v>
      </c>
      <c r="B14" s="5"/>
      <c r="C14" s="5"/>
      <c r="D14" s="6"/>
      <c r="E14" s="2"/>
      <c r="F14" s="8"/>
      <c r="G14" s="8"/>
      <c r="H14" s="7"/>
      <c r="I14" s="2"/>
      <c r="J14" s="1"/>
      <c r="K14" s="1">
        <f t="shared" si="0"/>
        <v>0</v>
      </c>
      <c r="L14" s="1">
        <f t="shared" si="1"/>
        <v>0</v>
      </c>
      <c r="M14" s="2"/>
      <c r="N14" s="2"/>
      <c r="O14" s="1">
        <v>150.19999999999999</v>
      </c>
      <c r="P14" s="1"/>
      <c r="Q14" s="1">
        <v>19</v>
      </c>
      <c r="R14" s="1">
        <v>732</v>
      </c>
      <c r="S14" s="1">
        <f t="shared" si="2"/>
        <v>13908</v>
      </c>
      <c r="T14" s="1">
        <f t="shared" si="3"/>
        <v>2781.5999999999985</v>
      </c>
      <c r="U14" s="1">
        <f t="shared" si="4"/>
        <v>16689.599999999999</v>
      </c>
      <c r="V14" s="1">
        <f t="shared" si="5"/>
        <v>200.27519999999998</v>
      </c>
      <c r="W14" s="1">
        <f t="shared" si="6"/>
        <v>50.075199999999995</v>
      </c>
      <c r="X14" s="49">
        <v>200.3</v>
      </c>
      <c r="Y14" s="49">
        <v>200.3</v>
      </c>
      <c r="Z14" s="49">
        <v>200.3</v>
      </c>
      <c r="AA14" s="49">
        <v>200.3</v>
      </c>
      <c r="AB14" s="49">
        <v>200.3</v>
      </c>
      <c r="AC14" s="56">
        <v>200.3</v>
      </c>
      <c r="AD14" s="56">
        <v>159.1</v>
      </c>
      <c r="AE14" s="56">
        <v>159.1</v>
      </c>
      <c r="AF14" s="57">
        <v>159.1</v>
      </c>
      <c r="AG14" s="58" t="s">
        <v>65</v>
      </c>
      <c r="AH14" s="72">
        <v>200.3</v>
      </c>
      <c r="AI14" s="99" t="s">
        <v>79</v>
      </c>
      <c r="AJ14" s="121"/>
      <c r="AK14" s="122"/>
      <c r="AL14" s="123"/>
      <c r="AM14" s="141"/>
      <c r="AN14" s="121"/>
      <c r="AO14" s="122"/>
      <c r="AP14" s="123"/>
      <c r="AQ14" s="124"/>
      <c r="AR14" s="121"/>
      <c r="AS14" s="122"/>
      <c r="AT14" s="123"/>
      <c r="AU14" s="141"/>
      <c r="AV14" s="121"/>
      <c r="AW14" s="122"/>
      <c r="AX14" s="123"/>
      <c r="AY14" s="124"/>
    </row>
    <row r="15" spans="1:51" x14ac:dyDescent="0.3">
      <c r="A15" s="66" t="s">
        <v>29</v>
      </c>
      <c r="B15" s="5"/>
      <c r="C15" s="5"/>
      <c r="D15" s="6"/>
      <c r="E15" s="2"/>
      <c r="F15" s="8"/>
      <c r="G15" s="8"/>
      <c r="H15" s="7"/>
      <c r="I15" s="2"/>
      <c r="J15" s="1"/>
      <c r="K15" s="1">
        <f t="shared" si="0"/>
        <v>0</v>
      </c>
      <c r="L15" s="1">
        <f t="shared" si="1"/>
        <v>0</v>
      </c>
      <c r="M15" s="2"/>
      <c r="N15" s="2"/>
      <c r="O15" s="1">
        <v>300.39999999999998</v>
      </c>
      <c r="P15" s="1"/>
      <c r="Q15" s="1">
        <v>19</v>
      </c>
      <c r="R15" s="1">
        <f>732*2</f>
        <v>1464</v>
      </c>
      <c r="S15" s="1">
        <f t="shared" si="2"/>
        <v>27816</v>
      </c>
      <c r="T15" s="1">
        <f t="shared" si="3"/>
        <v>5563.1999999999971</v>
      </c>
      <c r="U15" s="1">
        <f t="shared" si="4"/>
        <v>33379.199999999997</v>
      </c>
      <c r="V15" s="1">
        <f>U15*12/1000+0.1667</f>
        <v>400.71709999999996</v>
      </c>
      <c r="W15" s="1">
        <f t="shared" si="6"/>
        <v>100.31709999999998</v>
      </c>
      <c r="X15" s="49">
        <v>400.6</v>
      </c>
      <c r="Y15" s="49">
        <v>400.6</v>
      </c>
      <c r="Z15" s="49">
        <v>400.6</v>
      </c>
      <c r="AA15" s="49">
        <v>400.6</v>
      </c>
      <c r="AB15" s="49">
        <v>400.6</v>
      </c>
      <c r="AC15" s="56">
        <v>400.6</v>
      </c>
      <c r="AD15" s="56"/>
      <c r="AE15" s="56"/>
      <c r="AF15" s="57"/>
      <c r="AG15" s="57"/>
      <c r="AH15" s="72">
        <v>400.6</v>
      </c>
      <c r="AI15" s="99">
        <v>400.6</v>
      </c>
      <c r="AJ15" s="121" t="s">
        <v>76</v>
      </c>
      <c r="AK15" s="122"/>
      <c r="AL15" s="123"/>
      <c r="AM15" s="141"/>
      <c r="AN15" s="121"/>
      <c r="AO15" s="122"/>
      <c r="AP15" s="123"/>
      <c r="AQ15" s="124"/>
      <c r="AR15" s="121"/>
      <c r="AS15" s="122"/>
      <c r="AT15" s="123"/>
      <c r="AU15" s="141"/>
      <c r="AV15" s="121"/>
      <c r="AW15" s="122"/>
      <c r="AX15" s="123"/>
      <c r="AY15" s="124"/>
    </row>
    <row r="16" spans="1:51" x14ac:dyDescent="0.3">
      <c r="A16" s="66" t="s">
        <v>30</v>
      </c>
      <c r="B16" s="5"/>
      <c r="C16" s="5"/>
      <c r="D16" s="6"/>
      <c r="E16" s="2"/>
      <c r="F16" s="8"/>
      <c r="G16" s="8"/>
      <c r="H16" s="7"/>
      <c r="I16" s="2"/>
      <c r="J16" s="1"/>
      <c r="K16" s="1">
        <f t="shared" si="0"/>
        <v>0</v>
      </c>
      <c r="L16" s="1">
        <f t="shared" si="1"/>
        <v>0</v>
      </c>
      <c r="M16" s="2"/>
      <c r="N16" s="2"/>
      <c r="O16" s="1">
        <v>150.19999999999999</v>
      </c>
      <c r="P16" s="1"/>
      <c r="Q16" s="1">
        <v>19</v>
      </c>
      <c r="R16" s="1">
        <v>732</v>
      </c>
      <c r="S16" s="1">
        <f t="shared" si="2"/>
        <v>13908</v>
      </c>
      <c r="T16" s="1">
        <f t="shared" si="3"/>
        <v>2781.5999999999985</v>
      </c>
      <c r="U16" s="1">
        <f t="shared" si="4"/>
        <v>16689.599999999999</v>
      </c>
      <c r="V16" s="1">
        <f t="shared" si="5"/>
        <v>200.27519999999998</v>
      </c>
      <c r="W16" s="1">
        <f t="shared" si="6"/>
        <v>50.075199999999995</v>
      </c>
      <c r="X16" s="49">
        <v>200.3</v>
      </c>
      <c r="Y16" s="49">
        <v>200.3</v>
      </c>
      <c r="Z16" s="49">
        <v>200.3</v>
      </c>
      <c r="AA16" s="49">
        <v>200.3</v>
      </c>
      <c r="AB16" s="49">
        <v>200.3</v>
      </c>
      <c r="AC16" s="56">
        <v>200.3</v>
      </c>
      <c r="AD16" s="56"/>
      <c r="AE16" s="56"/>
      <c r="AF16" s="57"/>
      <c r="AG16" s="57"/>
      <c r="AH16" s="72">
        <v>200.3</v>
      </c>
      <c r="AI16" s="99">
        <v>200.3</v>
      </c>
      <c r="AJ16" s="121"/>
      <c r="AK16" s="122"/>
      <c r="AL16" s="123"/>
      <c r="AM16" s="141"/>
      <c r="AN16" s="121"/>
      <c r="AO16" s="122"/>
      <c r="AP16" s="123"/>
      <c r="AQ16" s="124"/>
      <c r="AR16" s="121"/>
      <c r="AS16" s="122"/>
      <c r="AT16" s="123"/>
      <c r="AU16" s="141"/>
      <c r="AV16" s="121"/>
      <c r="AW16" s="122"/>
      <c r="AX16" s="123"/>
      <c r="AY16" s="124"/>
    </row>
    <row r="17" spans="1:51" s="32" customFormat="1" x14ac:dyDescent="0.3">
      <c r="A17" s="65" t="s">
        <v>31</v>
      </c>
      <c r="B17" s="26"/>
      <c r="C17" s="26"/>
      <c r="D17" s="27"/>
      <c r="E17" s="30"/>
      <c r="F17" s="33"/>
      <c r="G17" s="33"/>
      <c r="H17" s="29"/>
      <c r="I17" s="30"/>
      <c r="J17" s="28"/>
      <c r="K17" s="28">
        <f t="shared" si="0"/>
        <v>0</v>
      </c>
      <c r="L17" s="28">
        <f t="shared" si="1"/>
        <v>0</v>
      </c>
      <c r="M17" s="30"/>
      <c r="N17" s="30"/>
      <c r="O17" s="28"/>
      <c r="P17" s="28"/>
      <c r="Q17" s="28"/>
      <c r="R17" s="28"/>
      <c r="S17" s="28"/>
      <c r="T17" s="28"/>
      <c r="U17" s="28"/>
      <c r="V17" s="28"/>
      <c r="W17" s="28"/>
      <c r="X17" s="48"/>
      <c r="Y17" s="48">
        <f>X17</f>
        <v>0</v>
      </c>
      <c r="Z17" s="48"/>
      <c r="AA17" s="48"/>
      <c r="AB17" s="48"/>
      <c r="AC17" s="54"/>
      <c r="AD17" s="54"/>
      <c r="AE17" s="54"/>
      <c r="AF17" s="55"/>
      <c r="AG17" s="55"/>
      <c r="AH17" s="71"/>
      <c r="AI17" s="98"/>
      <c r="AJ17" s="121"/>
      <c r="AK17" s="122"/>
      <c r="AL17" s="123"/>
      <c r="AM17" s="141"/>
      <c r="AN17" s="121"/>
      <c r="AO17" s="122"/>
      <c r="AP17" s="123"/>
      <c r="AQ17" s="124"/>
      <c r="AR17" s="121"/>
      <c r="AS17" s="122"/>
      <c r="AT17" s="123"/>
      <c r="AU17" s="141"/>
      <c r="AV17" s="121"/>
      <c r="AW17" s="122"/>
      <c r="AX17" s="123"/>
      <c r="AY17" s="124"/>
    </row>
    <row r="18" spans="1:51" x14ac:dyDescent="0.3">
      <c r="A18" s="66" t="s">
        <v>32</v>
      </c>
      <c r="B18" s="43">
        <v>12</v>
      </c>
      <c r="C18" s="5">
        <v>16.12</v>
      </c>
      <c r="D18" s="6">
        <v>193.4</v>
      </c>
      <c r="E18" s="1">
        <f>C18+(C18*15/100)</f>
        <v>18.538</v>
      </c>
      <c r="F18" s="1">
        <f>B18*E18</f>
        <v>222.45600000000002</v>
      </c>
      <c r="G18" s="1"/>
      <c r="H18" s="7">
        <f>B18</f>
        <v>12</v>
      </c>
      <c r="I18" s="1">
        <f>I7</f>
        <v>17.600000000000001</v>
      </c>
      <c r="J18" s="1">
        <f>I18*B18</f>
        <v>211.20000000000002</v>
      </c>
      <c r="K18" s="1">
        <f t="shared" si="0"/>
        <v>190.08</v>
      </c>
      <c r="L18" s="1">
        <f t="shared" si="1"/>
        <v>21.12</v>
      </c>
      <c r="M18" s="2"/>
      <c r="N18" s="2"/>
      <c r="O18" s="1">
        <v>150.19999999999999</v>
      </c>
      <c r="P18" s="1">
        <f>O18</f>
        <v>150.19999999999999</v>
      </c>
      <c r="Q18" s="1">
        <v>19</v>
      </c>
      <c r="R18" s="1">
        <v>732</v>
      </c>
      <c r="S18" s="1">
        <f t="shared" si="2"/>
        <v>13908</v>
      </c>
      <c r="T18" s="1">
        <f t="shared" si="3"/>
        <v>2781.5999999999985</v>
      </c>
      <c r="U18" s="1">
        <f t="shared" si="4"/>
        <v>16689.599999999999</v>
      </c>
      <c r="V18" s="1">
        <f>U18*12/1000</f>
        <v>200.27519999999998</v>
      </c>
      <c r="W18" s="1">
        <f t="shared" si="6"/>
        <v>50.075199999999995</v>
      </c>
      <c r="X18" s="49">
        <v>200.3</v>
      </c>
      <c r="Y18" s="49">
        <v>200.3</v>
      </c>
      <c r="Z18" s="49">
        <v>200.3</v>
      </c>
      <c r="AA18" s="49">
        <v>200.3</v>
      </c>
      <c r="AB18" s="49">
        <v>200.3</v>
      </c>
      <c r="AC18" s="56">
        <v>200.3</v>
      </c>
      <c r="AD18" s="56"/>
      <c r="AE18" s="56"/>
      <c r="AF18" s="57"/>
      <c r="AG18" s="57"/>
      <c r="AH18" s="72">
        <v>200.3</v>
      </c>
      <c r="AI18" s="99">
        <v>200.3</v>
      </c>
      <c r="AJ18" s="121">
        <v>556.43999999999994</v>
      </c>
      <c r="AK18" s="122"/>
      <c r="AL18" s="123">
        <v>329</v>
      </c>
      <c r="AM18" s="141"/>
      <c r="AN18" s="121">
        <v>315</v>
      </c>
      <c r="AO18" s="122"/>
      <c r="AP18" s="123">
        <v>325.39999999999998</v>
      </c>
      <c r="AQ18" s="124"/>
      <c r="AR18" s="121">
        <v>710.6</v>
      </c>
      <c r="AS18" s="122"/>
      <c r="AT18" s="123"/>
      <c r="AU18" s="141"/>
      <c r="AV18" s="121"/>
      <c r="AW18" s="122"/>
      <c r="AX18" s="123"/>
      <c r="AY18" s="124"/>
    </row>
    <row r="19" spans="1:51" ht="20.25" customHeight="1" x14ac:dyDescent="0.3">
      <c r="A19" s="66" t="s">
        <v>33</v>
      </c>
      <c r="B19" s="5"/>
      <c r="C19" s="5"/>
      <c r="D19" s="6"/>
      <c r="E19" s="2"/>
      <c r="F19" s="8"/>
      <c r="G19" s="8"/>
      <c r="H19" s="7"/>
      <c r="I19" s="1"/>
      <c r="J19" s="1"/>
      <c r="K19" s="1">
        <f t="shared" si="0"/>
        <v>0</v>
      </c>
      <c r="L19" s="1">
        <f t="shared" si="1"/>
        <v>0</v>
      </c>
      <c r="M19" s="2"/>
      <c r="N19" s="2"/>
      <c r="O19" s="1">
        <v>150.19999999999999</v>
      </c>
      <c r="P19" s="1"/>
      <c r="Q19" s="1">
        <v>19</v>
      </c>
      <c r="R19" s="1">
        <v>732</v>
      </c>
      <c r="S19" s="1">
        <f t="shared" si="2"/>
        <v>13908</v>
      </c>
      <c r="T19" s="1">
        <f t="shared" si="3"/>
        <v>2781.5999999999985</v>
      </c>
      <c r="U19" s="1">
        <f t="shared" si="4"/>
        <v>16689.599999999999</v>
      </c>
      <c r="V19" s="1">
        <f>U19*12/1000</f>
        <v>200.27519999999998</v>
      </c>
      <c r="W19" s="1">
        <f t="shared" si="6"/>
        <v>50.075199999999995</v>
      </c>
      <c r="X19" s="49">
        <v>200.3</v>
      </c>
      <c r="Y19" s="49">
        <v>243.2</v>
      </c>
      <c r="Z19" s="49">
        <v>243.2</v>
      </c>
      <c r="AA19" s="49">
        <v>243.2</v>
      </c>
      <c r="AB19" s="49">
        <v>243.2</v>
      </c>
      <c r="AC19" s="56">
        <v>200.3</v>
      </c>
      <c r="AD19" s="56"/>
      <c r="AE19" s="56"/>
      <c r="AF19" s="57">
        <v>260.3</v>
      </c>
      <c r="AG19" s="58" t="s">
        <v>63</v>
      </c>
      <c r="AH19" s="72">
        <v>200.3</v>
      </c>
      <c r="AI19" s="99">
        <v>200.3</v>
      </c>
      <c r="AJ19" s="121"/>
      <c r="AK19" s="122"/>
      <c r="AL19" s="123"/>
      <c r="AM19" s="141"/>
      <c r="AN19" s="121"/>
      <c r="AO19" s="122"/>
      <c r="AP19" s="123"/>
      <c r="AQ19" s="124"/>
      <c r="AR19" s="121"/>
      <c r="AS19" s="122"/>
      <c r="AT19" s="123"/>
      <c r="AU19" s="141"/>
      <c r="AV19" s="121"/>
      <c r="AW19" s="122"/>
      <c r="AX19" s="123"/>
      <c r="AY19" s="124"/>
    </row>
    <row r="20" spans="1:51" s="32" customFormat="1" x14ac:dyDescent="0.3">
      <c r="A20" s="65" t="s">
        <v>34</v>
      </c>
      <c r="B20" s="42">
        <v>4</v>
      </c>
      <c r="C20" s="26">
        <v>16.12</v>
      </c>
      <c r="D20" s="27">
        <v>64.5</v>
      </c>
      <c r="E20" s="28">
        <f>C20+(C20*15/100)</f>
        <v>18.538</v>
      </c>
      <c r="F20" s="34">
        <f>B20*E20</f>
        <v>74.152000000000001</v>
      </c>
      <c r="G20" s="34"/>
      <c r="H20" s="29">
        <f>B20</f>
        <v>4</v>
      </c>
      <c r="I20" s="28">
        <f>I18</f>
        <v>17.600000000000001</v>
      </c>
      <c r="J20" s="28">
        <f>I20*B20</f>
        <v>70.400000000000006</v>
      </c>
      <c r="K20" s="28">
        <f t="shared" si="0"/>
        <v>63.360000000000007</v>
      </c>
      <c r="L20" s="28">
        <f t="shared" si="1"/>
        <v>7.04</v>
      </c>
      <c r="M20" s="30"/>
      <c r="N20" s="30"/>
      <c r="O20" s="28"/>
      <c r="P20" s="28">
        <f>O20</f>
        <v>0</v>
      </c>
      <c r="Q20" s="28"/>
      <c r="R20" s="28"/>
      <c r="S20" s="28"/>
      <c r="T20" s="28"/>
      <c r="U20" s="28"/>
      <c r="V20" s="28"/>
      <c r="W20" s="28"/>
      <c r="X20" s="48"/>
      <c r="Y20" s="48">
        <f>X20</f>
        <v>0</v>
      </c>
      <c r="Z20" s="48"/>
      <c r="AA20" s="48"/>
      <c r="AB20" s="48"/>
      <c r="AC20" s="54"/>
      <c r="AD20" s="54"/>
      <c r="AE20" s="54"/>
      <c r="AF20" s="55"/>
      <c r="AG20" s="55"/>
      <c r="AH20" s="71"/>
      <c r="AI20" s="98"/>
      <c r="AJ20" s="121">
        <v>185.48</v>
      </c>
      <c r="AK20" s="122"/>
      <c r="AL20" s="123">
        <v>132</v>
      </c>
      <c r="AM20" s="141"/>
      <c r="AN20" s="121">
        <v>121</v>
      </c>
      <c r="AO20" s="122"/>
      <c r="AP20" s="123">
        <v>74.5</v>
      </c>
      <c r="AQ20" s="124"/>
      <c r="AR20" s="121">
        <v>744.3</v>
      </c>
      <c r="AS20" s="122"/>
      <c r="AT20" s="123"/>
      <c r="AU20" s="141"/>
      <c r="AV20" s="121"/>
      <c r="AW20" s="122"/>
      <c r="AX20" s="123"/>
      <c r="AY20" s="124"/>
    </row>
    <row r="21" spans="1:51" x14ac:dyDescent="0.3">
      <c r="A21" s="66" t="s">
        <v>35</v>
      </c>
      <c r="B21" s="5"/>
      <c r="C21" s="5"/>
      <c r="D21" s="6"/>
      <c r="E21" s="2"/>
      <c r="F21" s="8"/>
      <c r="G21" s="8"/>
      <c r="H21" s="7"/>
      <c r="I21" s="2"/>
      <c r="J21" s="1"/>
      <c r="K21" s="1">
        <f t="shared" si="0"/>
        <v>0</v>
      </c>
      <c r="L21" s="1">
        <f t="shared" si="1"/>
        <v>0</v>
      </c>
      <c r="M21" s="2"/>
      <c r="N21" s="2"/>
      <c r="O21" s="1">
        <v>150.19999999999999</v>
      </c>
      <c r="P21" s="1"/>
      <c r="Q21" s="1">
        <v>19</v>
      </c>
      <c r="R21" s="1">
        <v>732</v>
      </c>
      <c r="S21" s="1">
        <f t="shared" si="2"/>
        <v>13908</v>
      </c>
      <c r="T21" s="1">
        <f t="shared" si="3"/>
        <v>2781.5999999999985</v>
      </c>
      <c r="U21" s="1">
        <f t="shared" si="4"/>
        <v>16689.599999999999</v>
      </c>
      <c r="V21" s="1">
        <f>U21*12/1000</f>
        <v>200.27519999999998</v>
      </c>
      <c r="W21" s="1">
        <f t="shared" si="6"/>
        <v>50.075199999999995</v>
      </c>
      <c r="X21" s="49">
        <v>200.3</v>
      </c>
      <c r="Y21" s="49">
        <v>200.3</v>
      </c>
      <c r="Z21" s="49">
        <v>200.3</v>
      </c>
      <c r="AA21" s="49">
        <v>200.3</v>
      </c>
      <c r="AB21" s="49">
        <v>200.3</v>
      </c>
      <c r="AC21" s="56">
        <v>200.3</v>
      </c>
      <c r="AD21" s="56">
        <v>200.3</v>
      </c>
      <c r="AE21" s="56">
        <v>200.3</v>
      </c>
      <c r="AF21" s="57">
        <v>200.3</v>
      </c>
      <c r="AG21" s="57"/>
      <c r="AH21" s="72">
        <v>200.3</v>
      </c>
      <c r="AI21" s="99">
        <v>200.3</v>
      </c>
      <c r="AJ21" s="121"/>
      <c r="AK21" s="122"/>
      <c r="AL21" s="123"/>
      <c r="AM21" s="141"/>
      <c r="AN21" s="121"/>
      <c r="AO21" s="122"/>
      <c r="AP21" s="123"/>
      <c r="AQ21" s="124"/>
      <c r="AR21" s="121"/>
      <c r="AS21" s="122"/>
      <c r="AT21" s="123"/>
      <c r="AU21" s="141"/>
      <c r="AV21" s="121"/>
      <c r="AW21" s="122"/>
      <c r="AX21" s="123"/>
      <c r="AY21" s="124"/>
    </row>
    <row r="22" spans="1:51" x14ac:dyDescent="0.3">
      <c r="A22" s="66" t="s">
        <v>36</v>
      </c>
      <c r="B22" s="5"/>
      <c r="C22" s="5"/>
      <c r="D22" s="6"/>
      <c r="E22" s="2"/>
      <c r="F22" s="8"/>
      <c r="G22" s="8"/>
      <c r="H22" s="7"/>
      <c r="I22" s="2"/>
      <c r="J22" s="1"/>
      <c r="K22" s="1">
        <f t="shared" si="0"/>
        <v>0</v>
      </c>
      <c r="L22" s="1">
        <f t="shared" si="1"/>
        <v>0</v>
      </c>
      <c r="M22" s="2"/>
      <c r="N22" s="2"/>
      <c r="O22" s="1">
        <v>150.19999999999999</v>
      </c>
      <c r="P22" s="1"/>
      <c r="Q22" s="1">
        <v>19</v>
      </c>
      <c r="R22" s="1">
        <v>732</v>
      </c>
      <c r="S22" s="1">
        <f t="shared" si="2"/>
        <v>13908</v>
      </c>
      <c r="T22" s="1">
        <f t="shared" si="3"/>
        <v>2781.5999999999985</v>
      </c>
      <c r="U22" s="1">
        <f t="shared" si="4"/>
        <v>16689.599999999999</v>
      </c>
      <c r="V22" s="1">
        <f>U22*12/1000</f>
        <v>200.27519999999998</v>
      </c>
      <c r="W22" s="1">
        <f t="shared" si="6"/>
        <v>50.075199999999995</v>
      </c>
      <c r="X22" s="49">
        <v>200.3</v>
      </c>
      <c r="Y22" s="49">
        <v>200.3</v>
      </c>
      <c r="Z22" s="49">
        <v>200.3</v>
      </c>
      <c r="AA22" s="49">
        <v>200.3</v>
      </c>
      <c r="AB22" s="49">
        <v>200.3</v>
      </c>
      <c r="AC22" s="56">
        <v>200.3</v>
      </c>
      <c r="AD22" s="56">
        <v>200.3</v>
      </c>
      <c r="AE22" s="56">
        <v>200.3</v>
      </c>
      <c r="AF22" s="56">
        <v>200.3</v>
      </c>
      <c r="AG22" s="57"/>
      <c r="AH22" s="72">
        <v>200.3</v>
      </c>
      <c r="AI22" s="99">
        <v>200.3</v>
      </c>
      <c r="AJ22" s="121"/>
      <c r="AK22" s="122"/>
      <c r="AL22" s="123"/>
      <c r="AM22" s="141"/>
      <c r="AN22" s="121"/>
      <c r="AO22" s="122"/>
      <c r="AP22" s="123"/>
      <c r="AQ22" s="124"/>
      <c r="AR22" s="121"/>
      <c r="AS22" s="122"/>
      <c r="AT22" s="123"/>
      <c r="AU22" s="141"/>
      <c r="AV22" s="121"/>
      <c r="AW22" s="122"/>
      <c r="AX22" s="123"/>
      <c r="AY22" s="124"/>
    </row>
    <row r="23" spans="1:51" x14ac:dyDescent="0.3">
      <c r="A23" s="66" t="s">
        <v>37</v>
      </c>
      <c r="B23" s="5"/>
      <c r="C23" s="5"/>
      <c r="D23" s="6"/>
      <c r="E23" s="2"/>
      <c r="F23" s="8"/>
      <c r="G23" s="8"/>
      <c r="H23" s="7"/>
      <c r="I23" s="2"/>
      <c r="J23" s="1"/>
      <c r="K23" s="1">
        <f t="shared" si="0"/>
        <v>0</v>
      </c>
      <c r="L23" s="1">
        <f t="shared" si="1"/>
        <v>0</v>
      </c>
      <c r="M23" s="2"/>
      <c r="N23" s="2"/>
      <c r="O23" s="1">
        <v>150.19999999999999</v>
      </c>
      <c r="P23" s="1"/>
      <c r="Q23" s="1">
        <v>19</v>
      </c>
      <c r="R23" s="1">
        <v>732</v>
      </c>
      <c r="S23" s="1">
        <f t="shared" si="2"/>
        <v>13908</v>
      </c>
      <c r="T23" s="1">
        <f t="shared" si="3"/>
        <v>2781.5999999999985</v>
      </c>
      <c r="U23" s="1">
        <f t="shared" si="4"/>
        <v>16689.599999999999</v>
      </c>
      <c r="V23" s="1">
        <f>U23*12/1000</f>
        <v>200.27519999999998</v>
      </c>
      <c r="W23" s="1">
        <f t="shared" si="6"/>
        <v>50.075199999999995</v>
      </c>
      <c r="X23" s="49">
        <v>200.3</v>
      </c>
      <c r="Y23" s="49">
        <v>200.3</v>
      </c>
      <c r="Z23" s="49">
        <v>200.3</v>
      </c>
      <c r="AA23" s="49">
        <v>200.3</v>
      </c>
      <c r="AB23" s="49">
        <v>200.3</v>
      </c>
      <c r="AC23" s="56">
        <v>200.3</v>
      </c>
      <c r="AD23" s="56">
        <v>200.3</v>
      </c>
      <c r="AE23" s="56">
        <v>200.3</v>
      </c>
      <c r="AF23" s="56">
        <v>200.3</v>
      </c>
      <c r="AG23" s="57"/>
      <c r="AH23" s="72">
        <v>200.3</v>
      </c>
      <c r="AI23" s="99">
        <v>200.3</v>
      </c>
      <c r="AJ23" s="121"/>
      <c r="AK23" s="122"/>
      <c r="AL23" s="123"/>
      <c r="AM23" s="141"/>
      <c r="AN23" s="121"/>
      <c r="AO23" s="122"/>
      <c r="AP23" s="123"/>
      <c r="AQ23" s="124"/>
      <c r="AR23" s="121"/>
      <c r="AS23" s="122"/>
      <c r="AT23" s="123"/>
      <c r="AU23" s="141"/>
      <c r="AV23" s="121"/>
      <c r="AW23" s="122"/>
      <c r="AX23" s="123"/>
      <c r="AY23" s="124"/>
    </row>
    <row r="24" spans="1:51" s="32" customFormat="1" x14ac:dyDescent="0.3">
      <c r="A24" s="65" t="s">
        <v>38</v>
      </c>
      <c r="B24" s="26"/>
      <c r="C24" s="26"/>
      <c r="D24" s="27"/>
      <c r="E24" s="30"/>
      <c r="F24" s="33"/>
      <c r="G24" s="33"/>
      <c r="H24" s="29"/>
      <c r="I24" s="30"/>
      <c r="J24" s="28"/>
      <c r="K24" s="28">
        <f t="shared" si="0"/>
        <v>0</v>
      </c>
      <c r="L24" s="28">
        <f t="shared" si="1"/>
        <v>0</v>
      </c>
      <c r="M24" s="30"/>
      <c r="N24" s="30"/>
      <c r="O24" s="28"/>
      <c r="P24" s="28"/>
      <c r="Q24" s="28"/>
      <c r="R24" s="28"/>
      <c r="S24" s="28"/>
      <c r="T24" s="28"/>
      <c r="U24" s="28"/>
      <c r="V24" s="28"/>
      <c r="W24" s="28"/>
      <c r="X24" s="48"/>
      <c r="Y24" s="48">
        <f>X24</f>
        <v>0</v>
      </c>
      <c r="Z24" s="48"/>
      <c r="AA24" s="48"/>
      <c r="AB24" s="48"/>
      <c r="AC24" s="54"/>
      <c r="AD24" s="54"/>
      <c r="AE24" s="54"/>
      <c r="AF24" s="55"/>
      <c r="AG24" s="55"/>
      <c r="AH24" s="71"/>
      <c r="AI24" s="98"/>
      <c r="AJ24" s="121"/>
      <c r="AK24" s="122"/>
      <c r="AL24" s="123"/>
      <c r="AM24" s="141"/>
      <c r="AN24" s="121"/>
      <c r="AO24" s="122"/>
      <c r="AP24" s="123"/>
      <c r="AQ24" s="124"/>
      <c r="AR24" s="121"/>
      <c r="AS24" s="122"/>
      <c r="AT24" s="123"/>
      <c r="AU24" s="141"/>
      <c r="AV24" s="121"/>
      <c r="AW24" s="122"/>
      <c r="AX24" s="123"/>
      <c r="AY24" s="124"/>
    </row>
    <row r="25" spans="1:51" s="32" customFormat="1" x14ac:dyDescent="0.3">
      <c r="A25" s="65" t="s">
        <v>39</v>
      </c>
      <c r="B25" s="26"/>
      <c r="C25" s="26"/>
      <c r="D25" s="27"/>
      <c r="E25" s="30"/>
      <c r="F25" s="33"/>
      <c r="G25" s="33"/>
      <c r="H25" s="29"/>
      <c r="I25" s="30"/>
      <c r="J25" s="28"/>
      <c r="K25" s="28">
        <f t="shared" si="0"/>
        <v>0</v>
      </c>
      <c r="L25" s="28">
        <f t="shared" si="1"/>
        <v>0</v>
      </c>
      <c r="M25" s="30"/>
      <c r="N25" s="30"/>
      <c r="O25" s="28"/>
      <c r="P25" s="28"/>
      <c r="Q25" s="28"/>
      <c r="R25" s="28"/>
      <c r="S25" s="28"/>
      <c r="T25" s="28"/>
      <c r="U25" s="28"/>
      <c r="V25" s="28"/>
      <c r="W25" s="28"/>
      <c r="X25" s="48"/>
      <c r="Y25" s="48">
        <f>X25</f>
        <v>0</v>
      </c>
      <c r="Z25" s="48"/>
      <c r="AA25" s="48"/>
      <c r="AB25" s="48"/>
      <c r="AC25" s="54"/>
      <c r="AD25" s="54"/>
      <c r="AE25" s="54"/>
      <c r="AF25" s="55">
        <f>AC25</f>
        <v>0</v>
      </c>
      <c r="AG25" s="55">
        <f>AF25</f>
        <v>0</v>
      </c>
      <c r="AH25" s="71"/>
      <c r="AI25" s="98"/>
      <c r="AJ25" s="121"/>
      <c r="AK25" s="122"/>
      <c r="AL25" s="123"/>
      <c r="AM25" s="141"/>
      <c r="AN25" s="121"/>
      <c r="AO25" s="122"/>
      <c r="AP25" s="123"/>
      <c r="AQ25" s="124"/>
      <c r="AR25" s="121"/>
      <c r="AS25" s="122"/>
      <c r="AT25" s="123"/>
      <c r="AU25" s="141"/>
      <c r="AV25" s="121"/>
      <c r="AW25" s="122"/>
      <c r="AX25" s="123"/>
      <c r="AY25" s="124"/>
    </row>
    <row r="26" spans="1:51" s="32" customFormat="1" x14ac:dyDescent="0.3">
      <c r="A26" s="65" t="s">
        <v>40</v>
      </c>
      <c r="B26" s="26"/>
      <c r="C26" s="26"/>
      <c r="D26" s="27"/>
      <c r="E26" s="30"/>
      <c r="F26" s="33"/>
      <c r="G26" s="33"/>
      <c r="H26" s="29"/>
      <c r="I26" s="30"/>
      <c r="J26" s="28"/>
      <c r="K26" s="28">
        <f t="shared" si="0"/>
        <v>0</v>
      </c>
      <c r="L26" s="28">
        <f t="shared" si="1"/>
        <v>0</v>
      </c>
      <c r="M26" s="30"/>
      <c r="N26" s="30"/>
      <c r="O26" s="28"/>
      <c r="P26" s="28"/>
      <c r="Q26" s="28"/>
      <c r="R26" s="28"/>
      <c r="S26" s="28"/>
      <c r="T26" s="28"/>
      <c r="U26" s="28"/>
      <c r="V26" s="28"/>
      <c r="W26" s="28"/>
      <c r="X26" s="48"/>
      <c r="Y26" s="48">
        <f>X26</f>
        <v>0</v>
      </c>
      <c r="Z26" s="48"/>
      <c r="AA26" s="48"/>
      <c r="AB26" s="48"/>
      <c r="AC26" s="54"/>
      <c r="AD26" s="54"/>
      <c r="AE26" s="54"/>
      <c r="AF26" s="55"/>
      <c r="AG26" s="55"/>
      <c r="AH26" s="71"/>
      <c r="AI26" s="98"/>
      <c r="AJ26" s="121"/>
      <c r="AK26" s="122"/>
      <c r="AL26" s="123"/>
      <c r="AM26" s="141"/>
      <c r="AN26" s="121"/>
      <c r="AO26" s="122"/>
      <c r="AP26" s="123"/>
      <c r="AQ26" s="124"/>
      <c r="AR26" s="121"/>
      <c r="AS26" s="122"/>
      <c r="AT26" s="123"/>
      <c r="AU26" s="141"/>
      <c r="AV26" s="121"/>
      <c r="AW26" s="122"/>
      <c r="AX26" s="123"/>
      <c r="AY26" s="124"/>
    </row>
    <row r="27" spans="1:51" s="32" customFormat="1" x14ac:dyDescent="0.3">
      <c r="A27" s="65" t="s">
        <v>41</v>
      </c>
      <c r="B27" s="26"/>
      <c r="C27" s="26"/>
      <c r="D27" s="27"/>
      <c r="E27" s="30"/>
      <c r="F27" s="33"/>
      <c r="G27" s="33"/>
      <c r="H27" s="29"/>
      <c r="I27" s="30"/>
      <c r="J27" s="28"/>
      <c r="K27" s="28">
        <f t="shared" si="0"/>
        <v>0</v>
      </c>
      <c r="L27" s="28">
        <f t="shared" si="1"/>
        <v>0</v>
      </c>
      <c r="M27" s="30"/>
      <c r="N27" s="30"/>
      <c r="O27" s="28"/>
      <c r="P27" s="28"/>
      <c r="Q27" s="28"/>
      <c r="R27" s="28"/>
      <c r="S27" s="28"/>
      <c r="T27" s="28"/>
      <c r="U27" s="28"/>
      <c r="V27" s="28"/>
      <c r="W27" s="28"/>
      <c r="X27" s="48"/>
      <c r="Y27" s="48">
        <f>X27</f>
        <v>0</v>
      </c>
      <c r="Z27" s="48"/>
      <c r="AA27" s="48"/>
      <c r="AB27" s="48"/>
      <c r="AC27" s="54"/>
      <c r="AD27" s="54"/>
      <c r="AE27" s="54"/>
      <c r="AF27" s="55"/>
      <c r="AG27" s="55"/>
      <c r="AH27" s="71"/>
      <c r="AI27" s="98"/>
      <c r="AJ27" s="121"/>
      <c r="AK27" s="122"/>
      <c r="AL27" s="123"/>
      <c r="AM27" s="141"/>
      <c r="AN27" s="121"/>
      <c r="AO27" s="122"/>
      <c r="AP27" s="123"/>
      <c r="AQ27" s="124"/>
      <c r="AR27" s="121"/>
      <c r="AS27" s="122"/>
      <c r="AT27" s="123"/>
      <c r="AU27" s="141"/>
      <c r="AV27" s="121"/>
      <c r="AW27" s="122"/>
      <c r="AX27" s="123"/>
      <c r="AY27" s="124"/>
    </row>
    <row r="28" spans="1:51" x14ac:dyDescent="0.3">
      <c r="A28" s="66" t="s">
        <v>42</v>
      </c>
      <c r="B28" s="5"/>
      <c r="C28" s="5"/>
      <c r="D28" s="6"/>
      <c r="E28" s="2"/>
      <c r="F28" s="8"/>
      <c r="G28" s="8"/>
      <c r="H28" s="7"/>
      <c r="I28" s="2"/>
      <c r="J28" s="1"/>
      <c r="K28" s="1">
        <f t="shared" si="0"/>
        <v>0</v>
      </c>
      <c r="L28" s="1">
        <f t="shared" si="1"/>
        <v>0</v>
      </c>
      <c r="M28" s="2"/>
      <c r="N28" s="2"/>
      <c r="O28" s="1">
        <v>150.19999999999999</v>
      </c>
      <c r="P28" s="1"/>
      <c r="Q28" s="1">
        <v>19</v>
      </c>
      <c r="R28" s="1">
        <v>732</v>
      </c>
      <c r="S28" s="1">
        <f t="shared" si="2"/>
        <v>13908</v>
      </c>
      <c r="T28" s="1">
        <f t="shared" si="3"/>
        <v>2781.5999999999985</v>
      </c>
      <c r="U28" s="1">
        <f t="shared" si="4"/>
        <v>16689.599999999999</v>
      </c>
      <c r="V28" s="1">
        <f>U28*12/1000</f>
        <v>200.27519999999998</v>
      </c>
      <c r="W28" s="1">
        <f t="shared" si="6"/>
        <v>50.075199999999995</v>
      </c>
      <c r="X28" s="49">
        <v>200.3</v>
      </c>
      <c r="Y28" s="49">
        <v>200.3</v>
      </c>
      <c r="Z28" s="49">
        <v>200.3</v>
      </c>
      <c r="AA28" s="49">
        <v>199.7</v>
      </c>
      <c r="AB28" s="49">
        <v>199.7</v>
      </c>
      <c r="AC28" s="56">
        <v>200.3</v>
      </c>
      <c r="AD28" s="56">
        <v>199.7</v>
      </c>
      <c r="AE28" s="56">
        <v>199.7</v>
      </c>
      <c r="AF28" s="57">
        <v>199.7</v>
      </c>
      <c r="AG28" s="57">
        <v>0</v>
      </c>
      <c r="AH28" s="72">
        <v>200.3</v>
      </c>
      <c r="AI28" s="99">
        <v>200.3</v>
      </c>
      <c r="AJ28" s="121"/>
      <c r="AK28" s="122"/>
      <c r="AL28" s="123"/>
      <c r="AM28" s="141"/>
      <c r="AN28" s="121"/>
      <c r="AO28" s="122"/>
      <c r="AP28" s="123"/>
      <c r="AQ28" s="124"/>
      <c r="AR28" s="121"/>
      <c r="AS28" s="122"/>
      <c r="AT28" s="123"/>
      <c r="AU28" s="141"/>
      <c r="AV28" s="121"/>
      <c r="AW28" s="122"/>
      <c r="AX28" s="123"/>
      <c r="AY28" s="124"/>
    </row>
    <row r="29" spans="1:51" s="32" customFormat="1" x14ac:dyDescent="0.3">
      <c r="A29" s="65" t="s">
        <v>43</v>
      </c>
      <c r="B29" s="26"/>
      <c r="C29" s="26"/>
      <c r="D29" s="27"/>
      <c r="E29" s="30"/>
      <c r="F29" s="33"/>
      <c r="G29" s="33"/>
      <c r="H29" s="29"/>
      <c r="I29" s="30"/>
      <c r="J29" s="28"/>
      <c r="K29" s="28">
        <f t="shared" si="0"/>
        <v>0</v>
      </c>
      <c r="L29" s="28">
        <f t="shared" si="1"/>
        <v>0</v>
      </c>
      <c r="M29" s="30"/>
      <c r="N29" s="30"/>
      <c r="O29" s="28"/>
      <c r="P29" s="28"/>
      <c r="Q29" s="28"/>
      <c r="R29" s="28"/>
      <c r="S29" s="28"/>
      <c r="T29" s="28"/>
      <c r="U29" s="28"/>
      <c r="V29" s="28"/>
      <c r="W29" s="28"/>
      <c r="X29" s="48"/>
      <c r="Y29" s="48">
        <f>X29</f>
        <v>0</v>
      </c>
      <c r="Z29" s="48"/>
      <c r="AA29" s="48"/>
      <c r="AB29" s="48"/>
      <c r="AC29" s="54"/>
      <c r="AD29" s="54"/>
      <c r="AE29" s="54"/>
      <c r="AF29" s="55">
        <f>AC29</f>
        <v>0</v>
      </c>
      <c r="AG29" s="55">
        <f>AF29</f>
        <v>0</v>
      </c>
      <c r="AH29" s="71"/>
      <c r="AI29" s="98"/>
      <c r="AJ29" s="121"/>
      <c r="AK29" s="122"/>
      <c r="AL29" s="123"/>
      <c r="AM29" s="141"/>
      <c r="AN29" s="121"/>
      <c r="AO29" s="122"/>
      <c r="AP29" s="123"/>
      <c r="AQ29" s="124"/>
      <c r="AR29" s="121"/>
      <c r="AS29" s="122"/>
      <c r="AT29" s="123"/>
      <c r="AU29" s="141"/>
      <c r="AV29" s="121"/>
      <c r="AW29" s="122"/>
      <c r="AX29" s="123"/>
      <c r="AY29" s="124"/>
    </row>
    <row r="30" spans="1:51" x14ac:dyDescent="0.3">
      <c r="A30" s="66" t="s">
        <v>44</v>
      </c>
      <c r="B30" s="5"/>
      <c r="C30" s="5"/>
      <c r="D30" s="6"/>
      <c r="E30" s="2"/>
      <c r="F30" s="8"/>
      <c r="G30" s="8"/>
      <c r="H30" s="7"/>
      <c r="I30" s="2"/>
      <c r="J30" s="1"/>
      <c r="K30" s="1">
        <f t="shared" si="0"/>
        <v>0</v>
      </c>
      <c r="L30" s="1">
        <f t="shared" si="1"/>
        <v>0</v>
      </c>
      <c r="M30" s="2"/>
      <c r="N30" s="2"/>
      <c r="O30" s="1">
        <v>150.19999999999999</v>
      </c>
      <c r="P30" s="1"/>
      <c r="Q30" s="1">
        <v>19</v>
      </c>
      <c r="R30" s="1">
        <v>732</v>
      </c>
      <c r="S30" s="1">
        <f t="shared" si="2"/>
        <v>13908</v>
      </c>
      <c r="T30" s="1">
        <f t="shared" si="3"/>
        <v>2781.5999999999985</v>
      </c>
      <c r="U30" s="1">
        <f t="shared" si="4"/>
        <v>16689.599999999999</v>
      </c>
      <c r="V30" s="1">
        <f>U30*12/1000</f>
        <v>200.27519999999998</v>
      </c>
      <c r="W30" s="1">
        <f t="shared" si="6"/>
        <v>50.075199999999995</v>
      </c>
      <c r="X30" s="49">
        <v>200.3</v>
      </c>
      <c r="Y30" s="49">
        <v>200.3</v>
      </c>
      <c r="Z30" s="49">
        <v>200.3</v>
      </c>
      <c r="AA30" s="49">
        <v>200.3</v>
      </c>
      <c r="AB30" s="49">
        <v>200.3</v>
      </c>
      <c r="AC30" s="56">
        <v>200.3</v>
      </c>
      <c r="AD30" s="56">
        <v>200.3</v>
      </c>
      <c r="AE30" s="56">
        <v>200.3</v>
      </c>
      <c r="AF30" s="57">
        <v>200.3</v>
      </c>
      <c r="AG30" s="57" t="s">
        <v>62</v>
      </c>
      <c r="AH30" s="72">
        <v>200.3</v>
      </c>
      <c r="AI30" s="99">
        <v>200.3</v>
      </c>
      <c r="AJ30" s="121"/>
      <c r="AK30" s="122"/>
      <c r="AL30" s="123"/>
      <c r="AM30" s="141"/>
      <c r="AN30" s="121"/>
      <c r="AO30" s="122"/>
      <c r="AP30" s="123"/>
      <c r="AQ30" s="124"/>
      <c r="AR30" s="121"/>
      <c r="AS30" s="122"/>
      <c r="AT30" s="123"/>
      <c r="AU30" s="141"/>
      <c r="AV30" s="121"/>
      <c r="AW30" s="122"/>
      <c r="AX30" s="123"/>
      <c r="AY30" s="124"/>
    </row>
    <row r="31" spans="1:51" x14ac:dyDescent="0.3">
      <c r="A31" s="66" t="s">
        <v>45</v>
      </c>
      <c r="B31" s="5"/>
      <c r="C31" s="5"/>
      <c r="D31" s="6"/>
      <c r="E31" s="2"/>
      <c r="F31" s="8"/>
      <c r="G31" s="8"/>
      <c r="H31" s="7"/>
      <c r="I31" s="2"/>
      <c r="J31" s="1"/>
      <c r="K31" s="1">
        <f t="shared" si="0"/>
        <v>0</v>
      </c>
      <c r="L31" s="1">
        <f t="shared" si="1"/>
        <v>0</v>
      </c>
      <c r="M31" s="2"/>
      <c r="N31" s="2"/>
      <c r="O31" s="1">
        <v>150.19999999999999</v>
      </c>
      <c r="P31" s="1"/>
      <c r="Q31" s="1">
        <v>19</v>
      </c>
      <c r="R31" s="1">
        <v>732</v>
      </c>
      <c r="S31" s="1">
        <f t="shared" si="2"/>
        <v>13908</v>
      </c>
      <c r="T31" s="1">
        <f t="shared" si="3"/>
        <v>2781.5999999999985</v>
      </c>
      <c r="U31" s="1">
        <f t="shared" si="4"/>
        <v>16689.599999999999</v>
      </c>
      <c r="V31" s="1">
        <f>U31*12/1000</f>
        <v>200.27519999999998</v>
      </c>
      <c r="W31" s="1">
        <f t="shared" si="6"/>
        <v>50.075199999999995</v>
      </c>
      <c r="X31" s="49">
        <v>200.3</v>
      </c>
      <c r="Y31" s="49">
        <v>200.3</v>
      </c>
      <c r="Z31" s="49">
        <v>200.3</v>
      </c>
      <c r="AA31" s="49">
        <v>200.3</v>
      </c>
      <c r="AB31" s="49">
        <v>200.3</v>
      </c>
      <c r="AC31" s="56">
        <v>200.3</v>
      </c>
      <c r="AD31" s="56">
        <v>200.3</v>
      </c>
      <c r="AE31" s="56">
        <v>200.3</v>
      </c>
      <c r="AF31" s="56">
        <v>200.3</v>
      </c>
      <c r="AG31" s="57"/>
      <c r="AH31" s="72">
        <v>200.3</v>
      </c>
      <c r="AI31" s="99">
        <v>200.3</v>
      </c>
      <c r="AJ31" s="121"/>
      <c r="AK31" s="122"/>
      <c r="AL31" s="123"/>
      <c r="AM31" s="141"/>
      <c r="AN31" s="121"/>
      <c r="AO31" s="122"/>
      <c r="AP31" s="123"/>
      <c r="AQ31" s="124"/>
      <c r="AR31" s="121"/>
      <c r="AS31" s="122"/>
      <c r="AT31" s="123"/>
      <c r="AU31" s="141"/>
      <c r="AV31" s="121"/>
      <c r="AW31" s="122"/>
      <c r="AX31" s="123"/>
      <c r="AY31" s="124"/>
    </row>
    <row r="32" spans="1:51" x14ac:dyDescent="0.3">
      <c r="A32" s="66" t="s">
        <v>46</v>
      </c>
      <c r="B32" s="5"/>
      <c r="C32" s="5"/>
      <c r="D32" s="6"/>
      <c r="E32" s="2"/>
      <c r="F32" s="8"/>
      <c r="G32" s="8"/>
      <c r="H32" s="7"/>
      <c r="I32" s="2"/>
      <c r="J32" s="1"/>
      <c r="K32" s="1">
        <f t="shared" si="0"/>
        <v>0</v>
      </c>
      <c r="L32" s="1">
        <f t="shared" si="1"/>
        <v>0</v>
      </c>
      <c r="M32" s="2"/>
      <c r="N32" s="2"/>
      <c r="O32" s="1">
        <v>150.19999999999999</v>
      </c>
      <c r="P32" s="1"/>
      <c r="Q32" s="1">
        <v>19</v>
      </c>
      <c r="R32" s="1">
        <v>732</v>
      </c>
      <c r="S32" s="1">
        <f t="shared" si="2"/>
        <v>13908</v>
      </c>
      <c r="T32" s="1">
        <f t="shared" si="3"/>
        <v>2781.5999999999985</v>
      </c>
      <c r="U32" s="1">
        <f t="shared" si="4"/>
        <v>16689.599999999999</v>
      </c>
      <c r="V32" s="1">
        <f>U32*12/1000</f>
        <v>200.27519999999998</v>
      </c>
      <c r="W32" s="1">
        <f t="shared" si="6"/>
        <v>50.075199999999995</v>
      </c>
      <c r="X32" s="49">
        <v>200.3</v>
      </c>
      <c r="Y32" s="49">
        <v>200.3</v>
      </c>
      <c r="Z32" s="49">
        <v>200.3</v>
      </c>
      <c r="AA32" s="49">
        <v>200.3</v>
      </c>
      <c r="AB32" s="49">
        <v>200.3</v>
      </c>
      <c r="AC32" s="56">
        <v>200.3</v>
      </c>
      <c r="AD32" s="56">
        <v>200.3</v>
      </c>
      <c r="AE32" s="56">
        <v>260.3</v>
      </c>
      <c r="AF32" s="56">
        <v>258.8</v>
      </c>
      <c r="AG32" s="57"/>
      <c r="AH32" s="72">
        <v>200.3</v>
      </c>
      <c r="AI32" s="99">
        <v>200.3</v>
      </c>
      <c r="AJ32" s="121"/>
      <c r="AK32" s="122"/>
      <c r="AL32" s="123"/>
      <c r="AM32" s="141"/>
      <c r="AN32" s="121" t="s">
        <v>76</v>
      </c>
      <c r="AO32" s="122"/>
      <c r="AP32" s="123"/>
      <c r="AQ32" s="124"/>
      <c r="AR32" s="121"/>
      <c r="AS32" s="122"/>
      <c r="AT32" s="123"/>
      <c r="AU32" s="141"/>
      <c r="AV32" s="121"/>
      <c r="AW32" s="122"/>
      <c r="AX32" s="123"/>
      <c r="AY32" s="124"/>
    </row>
    <row r="33" spans="1:51" s="32" customFormat="1" x14ac:dyDescent="0.3">
      <c r="A33" s="65" t="s">
        <v>47</v>
      </c>
      <c r="B33" s="26"/>
      <c r="C33" s="26"/>
      <c r="D33" s="27"/>
      <c r="E33" s="30"/>
      <c r="F33" s="33"/>
      <c r="G33" s="33"/>
      <c r="H33" s="29"/>
      <c r="I33" s="30"/>
      <c r="J33" s="28"/>
      <c r="K33" s="28">
        <f t="shared" si="0"/>
        <v>0</v>
      </c>
      <c r="L33" s="28">
        <f t="shared" si="1"/>
        <v>0</v>
      </c>
      <c r="M33" s="30"/>
      <c r="N33" s="30"/>
      <c r="O33" s="28"/>
      <c r="P33" s="28"/>
      <c r="Q33" s="28"/>
      <c r="R33" s="28"/>
      <c r="S33" s="28"/>
      <c r="T33" s="28"/>
      <c r="U33" s="28"/>
      <c r="V33" s="28"/>
      <c r="W33" s="28"/>
      <c r="X33" s="48"/>
      <c r="Y33" s="48">
        <f>X33</f>
        <v>0</v>
      </c>
      <c r="Z33" s="48"/>
      <c r="AA33" s="48"/>
      <c r="AB33" s="48"/>
      <c r="AC33" s="54"/>
      <c r="AD33" s="54"/>
      <c r="AE33" s="54"/>
      <c r="AF33" s="55"/>
      <c r="AG33" s="55"/>
      <c r="AH33" s="71"/>
      <c r="AI33" s="98"/>
      <c r="AJ33" s="121"/>
      <c r="AK33" s="122"/>
      <c r="AL33" s="123"/>
      <c r="AM33" s="141"/>
      <c r="AN33" s="121"/>
      <c r="AO33" s="122"/>
      <c r="AP33" s="123"/>
      <c r="AQ33" s="124"/>
      <c r="AR33" s="121"/>
      <c r="AS33" s="122"/>
      <c r="AT33" s="123"/>
      <c r="AU33" s="141"/>
      <c r="AV33" s="121"/>
      <c r="AW33" s="122"/>
      <c r="AX33" s="123"/>
      <c r="AY33" s="124"/>
    </row>
    <row r="34" spans="1:51" ht="21.75" customHeight="1" x14ac:dyDescent="0.3">
      <c r="A34" s="66" t="s">
        <v>48</v>
      </c>
      <c r="B34" s="5"/>
      <c r="C34" s="5"/>
      <c r="D34" s="6"/>
      <c r="E34" s="2"/>
      <c r="F34" s="8"/>
      <c r="G34" s="8"/>
      <c r="H34" s="7"/>
      <c r="I34" s="2"/>
      <c r="J34" s="1"/>
      <c r="K34" s="1">
        <f t="shared" si="0"/>
        <v>0</v>
      </c>
      <c r="L34" s="1">
        <f t="shared" si="1"/>
        <v>0</v>
      </c>
      <c r="M34" s="2"/>
      <c r="N34" s="2"/>
      <c r="O34" s="1">
        <v>300.39999999999998</v>
      </c>
      <c r="P34" s="1"/>
      <c r="Q34" s="1">
        <v>19</v>
      </c>
      <c r="R34" s="1">
        <f>732*2</f>
        <v>1464</v>
      </c>
      <c r="S34" s="1">
        <f t="shared" si="2"/>
        <v>27816</v>
      </c>
      <c r="T34" s="1">
        <f t="shared" si="3"/>
        <v>5563.1999999999971</v>
      </c>
      <c r="U34" s="1">
        <f t="shared" si="4"/>
        <v>33379.199999999997</v>
      </c>
      <c r="V34" s="1">
        <f>U34*12/1000+0.1667</f>
        <v>400.71709999999996</v>
      </c>
      <c r="W34" s="1">
        <f t="shared" si="6"/>
        <v>100.31709999999998</v>
      </c>
      <c r="X34" s="49">
        <v>400.6</v>
      </c>
      <c r="Y34" s="49">
        <v>400.6</v>
      </c>
      <c r="Z34" s="49">
        <v>400.6</v>
      </c>
      <c r="AA34" s="49">
        <v>400.6</v>
      </c>
      <c r="AB34" s="49">
        <v>400.6</v>
      </c>
      <c r="AC34" s="56">
        <v>400.6</v>
      </c>
      <c r="AD34" s="56"/>
      <c r="AE34" s="56"/>
      <c r="AF34" s="57">
        <v>405.4</v>
      </c>
      <c r="AG34" s="58" t="s">
        <v>64</v>
      </c>
      <c r="AH34" s="72">
        <v>400.6</v>
      </c>
      <c r="AI34" s="99">
        <v>400.6</v>
      </c>
      <c r="AJ34" s="121"/>
      <c r="AK34" s="122"/>
      <c r="AL34" s="123"/>
      <c r="AM34" s="141"/>
      <c r="AN34" s="121"/>
      <c r="AO34" s="122"/>
      <c r="AP34" s="123"/>
      <c r="AQ34" s="124"/>
      <c r="AR34" s="121"/>
      <c r="AS34" s="122"/>
      <c r="AT34" s="123"/>
      <c r="AU34" s="141"/>
      <c r="AV34" s="121"/>
      <c r="AW34" s="122"/>
      <c r="AX34" s="123"/>
      <c r="AY34" s="124"/>
    </row>
    <row r="35" spans="1:51" x14ac:dyDescent="0.3">
      <c r="A35" s="66" t="s">
        <v>49</v>
      </c>
      <c r="B35" s="43">
        <v>12</v>
      </c>
      <c r="C35" s="5">
        <v>16.12</v>
      </c>
      <c r="D35" s="6">
        <v>193.4</v>
      </c>
      <c r="E35" s="1">
        <f>C35+(C35*15/100)</f>
        <v>18.538</v>
      </c>
      <c r="F35" s="1">
        <f>B35*E35</f>
        <v>222.45600000000002</v>
      </c>
      <c r="G35" s="1"/>
      <c r="H35" s="7">
        <f>B35</f>
        <v>12</v>
      </c>
      <c r="I35" s="1">
        <f>I20</f>
        <v>17.600000000000001</v>
      </c>
      <c r="J35" s="1">
        <f>I35*B35</f>
        <v>211.20000000000002</v>
      </c>
      <c r="K35" s="1">
        <f t="shared" si="0"/>
        <v>190.08</v>
      </c>
      <c r="L35" s="1">
        <f t="shared" si="1"/>
        <v>21.12</v>
      </c>
      <c r="M35" s="2"/>
      <c r="N35" s="2"/>
      <c r="O35" s="1">
        <v>150.19999999999999</v>
      </c>
      <c r="P35" s="1">
        <f>O35</f>
        <v>150.19999999999999</v>
      </c>
      <c r="Q35" s="1">
        <v>19</v>
      </c>
      <c r="R35" s="1">
        <v>732</v>
      </c>
      <c r="S35" s="1">
        <f t="shared" si="2"/>
        <v>13908</v>
      </c>
      <c r="T35" s="1">
        <f t="shared" si="3"/>
        <v>2781.5999999999985</v>
      </c>
      <c r="U35" s="1">
        <f t="shared" si="4"/>
        <v>16689.599999999999</v>
      </c>
      <c r="V35" s="1">
        <f>U35*12/1000</f>
        <v>200.27519999999998</v>
      </c>
      <c r="W35" s="1">
        <f t="shared" si="6"/>
        <v>50.075199999999995</v>
      </c>
      <c r="X35" s="49">
        <v>200.3</v>
      </c>
      <c r="Y35" s="49">
        <v>200.3</v>
      </c>
      <c r="Z35" s="49">
        <v>200.3</v>
      </c>
      <c r="AA35" s="49">
        <v>200.3</v>
      </c>
      <c r="AB35" s="49">
        <v>200.3</v>
      </c>
      <c r="AC35" s="56">
        <v>200.3</v>
      </c>
      <c r="AD35" s="56"/>
      <c r="AE35" s="56"/>
      <c r="AF35" s="57"/>
      <c r="AG35" s="57"/>
      <c r="AH35" s="72">
        <v>200.3</v>
      </c>
      <c r="AI35" s="99">
        <v>200.3</v>
      </c>
      <c r="AJ35" s="121">
        <v>556.43999999999994</v>
      </c>
      <c r="AK35" s="122"/>
      <c r="AL35" s="123"/>
      <c r="AM35" s="141"/>
      <c r="AN35" s="121">
        <v>556.43999999999994</v>
      </c>
      <c r="AO35" s="122"/>
      <c r="AP35" s="123">
        <v>224</v>
      </c>
      <c r="AQ35" s="124"/>
      <c r="AR35" s="121">
        <v>695.1</v>
      </c>
      <c r="AS35" s="122"/>
      <c r="AT35" s="123"/>
      <c r="AU35" s="141"/>
      <c r="AV35" s="121"/>
      <c r="AW35" s="122"/>
      <c r="AX35" s="123"/>
      <c r="AY35" s="124"/>
    </row>
    <row r="36" spans="1:51" s="32" customFormat="1" x14ac:dyDescent="0.3">
      <c r="A36" s="65" t="s">
        <v>50</v>
      </c>
      <c r="B36" s="26"/>
      <c r="C36" s="31"/>
      <c r="D36" s="27"/>
      <c r="E36" s="30"/>
      <c r="F36" s="33"/>
      <c r="G36" s="33"/>
      <c r="H36" s="29"/>
      <c r="I36" s="30"/>
      <c r="J36" s="28"/>
      <c r="K36" s="28">
        <f t="shared" si="0"/>
        <v>0</v>
      </c>
      <c r="L36" s="28">
        <f t="shared" si="1"/>
        <v>0</v>
      </c>
      <c r="M36" s="30"/>
      <c r="N36" s="30"/>
      <c r="O36" s="28"/>
      <c r="P36" s="28"/>
      <c r="Q36" s="28"/>
      <c r="R36" s="28"/>
      <c r="S36" s="28"/>
      <c r="T36" s="28"/>
      <c r="U36" s="28"/>
      <c r="V36" s="28"/>
      <c r="W36" s="28"/>
      <c r="X36" s="48"/>
      <c r="Y36" s="48">
        <f>X36</f>
        <v>0</v>
      </c>
      <c r="Z36" s="48"/>
      <c r="AA36" s="48"/>
      <c r="AB36" s="48"/>
      <c r="AC36" s="54"/>
      <c r="AD36" s="54"/>
      <c r="AE36" s="54"/>
      <c r="AF36" s="55"/>
      <c r="AG36" s="55"/>
      <c r="AH36" s="71"/>
      <c r="AI36" s="98"/>
      <c r="AJ36" s="121"/>
      <c r="AK36" s="122"/>
      <c r="AL36" s="123"/>
      <c r="AM36" s="141"/>
      <c r="AN36" s="121"/>
      <c r="AO36" s="122"/>
      <c r="AP36" s="123"/>
      <c r="AQ36" s="124"/>
      <c r="AR36" s="121"/>
      <c r="AS36" s="122"/>
      <c r="AT36" s="123"/>
      <c r="AU36" s="141"/>
      <c r="AV36" s="121"/>
      <c r="AW36" s="122"/>
      <c r="AX36" s="123"/>
      <c r="AY36" s="124"/>
    </row>
    <row r="37" spans="1:51" s="32" customFormat="1" x14ac:dyDescent="0.3">
      <c r="A37" s="65" t="s">
        <v>51</v>
      </c>
      <c r="B37" s="26"/>
      <c r="C37" s="26"/>
      <c r="D37" s="27"/>
      <c r="E37" s="30"/>
      <c r="F37" s="33"/>
      <c r="G37" s="33"/>
      <c r="H37" s="29"/>
      <c r="I37" s="30"/>
      <c r="J37" s="28"/>
      <c r="K37" s="28">
        <f t="shared" si="0"/>
        <v>0</v>
      </c>
      <c r="L37" s="28">
        <f t="shared" si="1"/>
        <v>0</v>
      </c>
      <c r="M37" s="30"/>
      <c r="N37" s="30"/>
      <c r="O37" s="28"/>
      <c r="P37" s="28"/>
      <c r="Q37" s="28"/>
      <c r="R37" s="28"/>
      <c r="S37" s="28"/>
      <c r="T37" s="28"/>
      <c r="U37" s="28"/>
      <c r="V37" s="28"/>
      <c r="W37" s="28"/>
      <c r="X37" s="48"/>
      <c r="Y37" s="48">
        <f>X37</f>
        <v>0</v>
      </c>
      <c r="Z37" s="48"/>
      <c r="AA37" s="48"/>
      <c r="AB37" s="48"/>
      <c r="AC37" s="54"/>
      <c r="AD37" s="54"/>
      <c r="AE37" s="54"/>
      <c r="AF37" s="55">
        <f>AC37</f>
        <v>0</v>
      </c>
      <c r="AG37" s="55">
        <f>AF37</f>
        <v>0</v>
      </c>
      <c r="AH37" s="71"/>
      <c r="AI37" s="98"/>
      <c r="AJ37" s="121"/>
      <c r="AK37" s="122"/>
      <c r="AL37" s="123"/>
      <c r="AM37" s="141"/>
      <c r="AN37" s="121"/>
      <c r="AO37" s="122"/>
      <c r="AP37" s="123"/>
      <c r="AQ37" s="124"/>
      <c r="AR37" s="121"/>
      <c r="AS37" s="122"/>
      <c r="AT37" s="123"/>
      <c r="AU37" s="141"/>
      <c r="AV37" s="121"/>
      <c r="AW37" s="122"/>
      <c r="AX37" s="123"/>
      <c r="AY37" s="124"/>
    </row>
    <row r="38" spans="1:51" s="32" customFormat="1" x14ac:dyDescent="0.3">
      <c r="A38" s="65" t="s">
        <v>52</v>
      </c>
      <c r="B38" s="26"/>
      <c r="C38" s="26"/>
      <c r="D38" s="27"/>
      <c r="E38" s="30"/>
      <c r="F38" s="33"/>
      <c r="G38" s="33"/>
      <c r="H38" s="29"/>
      <c r="I38" s="30"/>
      <c r="J38" s="28"/>
      <c r="K38" s="28">
        <f t="shared" si="0"/>
        <v>0</v>
      </c>
      <c r="L38" s="28">
        <f t="shared" si="1"/>
        <v>0</v>
      </c>
      <c r="M38" s="30"/>
      <c r="N38" s="30"/>
      <c r="O38" s="28"/>
      <c r="P38" s="28"/>
      <c r="Q38" s="28"/>
      <c r="R38" s="28"/>
      <c r="S38" s="28"/>
      <c r="T38" s="28"/>
      <c r="U38" s="28"/>
      <c r="V38" s="28"/>
      <c r="W38" s="28"/>
      <c r="X38" s="48"/>
      <c r="Y38" s="48">
        <f>X38</f>
        <v>0</v>
      </c>
      <c r="Z38" s="48"/>
      <c r="AA38" s="48"/>
      <c r="AB38" s="48"/>
      <c r="AC38" s="54"/>
      <c r="AD38" s="54"/>
      <c r="AE38" s="54"/>
      <c r="AF38" s="55"/>
      <c r="AG38" s="55"/>
      <c r="AH38" s="71"/>
      <c r="AI38" s="98"/>
      <c r="AJ38" s="121"/>
      <c r="AK38" s="122"/>
      <c r="AL38" s="123"/>
      <c r="AM38" s="141"/>
      <c r="AN38" s="121"/>
      <c r="AO38" s="122"/>
      <c r="AP38" s="123"/>
      <c r="AQ38" s="124"/>
      <c r="AR38" s="121"/>
      <c r="AS38" s="122"/>
      <c r="AT38" s="123"/>
      <c r="AU38" s="141"/>
      <c r="AV38" s="121"/>
      <c r="AW38" s="122"/>
      <c r="AX38" s="123"/>
      <c r="AY38" s="124"/>
    </row>
    <row r="39" spans="1:51" x14ac:dyDescent="0.3">
      <c r="A39" s="66" t="s">
        <v>53</v>
      </c>
      <c r="B39" s="5"/>
      <c r="C39" s="5"/>
      <c r="D39" s="6"/>
      <c r="E39" s="2"/>
      <c r="F39" s="8"/>
      <c r="G39" s="8"/>
      <c r="H39" s="7"/>
      <c r="I39" s="2"/>
      <c r="J39" s="1"/>
      <c r="K39" s="1">
        <f t="shared" si="0"/>
        <v>0</v>
      </c>
      <c r="L39" s="1">
        <f t="shared" si="1"/>
        <v>0</v>
      </c>
      <c r="M39" s="2"/>
      <c r="N39" s="2"/>
      <c r="O39" s="1">
        <v>150.19999999999999</v>
      </c>
      <c r="P39" s="1"/>
      <c r="Q39" s="1">
        <v>19</v>
      </c>
      <c r="R39" s="1">
        <v>732</v>
      </c>
      <c r="S39" s="1">
        <f t="shared" si="2"/>
        <v>13908</v>
      </c>
      <c r="T39" s="1">
        <f t="shared" si="3"/>
        <v>2781.5999999999985</v>
      </c>
      <c r="U39" s="1">
        <f t="shared" si="4"/>
        <v>16689.599999999999</v>
      </c>
      <c r="V39" s="1">
        <f>U39*12/1000</f>
        <v>200.27519999999998</v>
      </c>
      <c r="W39" s="1">
        <f t="shared" si="6"/>
        <v>50.075199999999995</v>
      </c>
      <c r="X39" s="49">
        <v>200.3</v>
      </c>
      <c r="Y39" s="49">
        <v>200.3</v>
      </c>
      <c r="Z39" s="49">
        <v>200.3</v>
      </c>
      <c r="AA39" s="49">
        <v>200.3</v>
      </c>
      <c r="AB39" s="49">
        <v>200.3</v>
      </c>
      <c r="AC39" s="56">
        <v>200.3</v>
      </c>
      <c r="AD39" s="56"/>
      <c r="AE39" s="56"/>
      <c r="AF39" s="57"/>
      <c r="AG39" s="57"/>
      <c r="AH39" s="72">
        <v>200.3</v>
      </c>
      <c r="AI39" s="99">
        <v>200.3</v>
      </c>
      <c r="AJ39" s="121"/>
      <c r="AK39" s="122"/>
      <c r="AL39" s="123"/>
      <c r="AM39" s="141"/>
      <c r="AN39" s="121"/>
      <c r="AO39" s="122"/>
      <c r="AP39" s="123"/>
      <c r="AQ39" s="124"/>
      <c r="AR39" s="121"/>
      <c r="AS39" s="122"/>
      <c r="AT39" s="123"/>
      <c r="AU39" s="141"/>
      <c r="AV39" s="121"/>
      <c r="AW39" s="122"/>
      <c r="AX39" s="123"/>
      <c r="AY39" s="124"/>
    </row>
    <row r="40" spans="1:51" s="32" customFormat="1" x14ac:dyDescent="0.3">
      <c r="A40" s="65" t="s">
        <v>54</v>
      </c>
      <c r="B40" s="26"/>
      <c r="C40" s="26"/>
      <c r="D40" s="27"/>
      <c r="E40" s="30"/>
      <c r="F40" s="33"/>
      <c r="G40" s="33"/>
      <c r="H40" s="29"/>
      <c r="I40" s="30"/>
      <c r="J40" s="28"/>
      <c r="K40" s="28">
        <f t="shared" si="0"/>
        <v>0</v>
      </c>
      <c r="L40" s="28">
        <f t="shared" si="1"/>
        <v>0</v>
      </c>
      <c r="M40" s="30"/>
      <c r="N40" s="30"/>
      <c r="O40" s="28"/>
      <c r="P40" s="28"/>
      <c r="Q40" s="28"/>
      <c r="R40" s="28"/>
      <c r="S40" s="28"/>
      <c r="T40" s="28"/>
      <c r="U40" s="28"/>
      <c r="V40" s="28"/>
      <c r="W40" s="28"/>
      <c r="X40" s="48"/>
      <c r="Y40" s="48">
        <f>X40</f>
        <v>0</v>
      </c>
      <c r="Z40" s="48"/>
      <c r="AA40" s="48"/>
      <c r="AB40" s="48"/>
      <c r="AC40" s="54"/>
      <c r="AD40" s="54"/>
      <c r="AE40" s="54"/>
      <c r="AF40" s="55"/>
      <c r="AG40" s="55"/>
      <c r="AH40" s="71"/>
      <c r="AI40" s="98"/>
      <c r="AJ40" s="121"/>
      <c r="AK40" s="122"/>
      <c r="AL40" s="123"/>
      <c r="AM40" s="141"/>
      <c r="AN40" s="121"/>
      <c r="AO40" s="122"/>
      <c r="AP40" s="123"/>
      <c r="AQ40" s="124"/>
      <c r="AR40" s="121"/>
      <c r="AS40" s="122"/>
      <c r="AT40" s="123"/>
      <c r="AU40" s="141"/>
      <c r="AV40" s="121"/>
      <c r="AW40" s="122"/>
      <c r="AX40" s="123"/>
      <c r="AY40" s="124"/>
    </row>
    <row r="41" spans="1:51" s="32" customFormat="1" x14ac:dyDescent="0.3">
      <c r="A41" s="65" t="s">
        <v>55</v>
      </c>
      <c r="B41" s="26"/>
      <c r="C41" s="26"/>
      <c r="D41" s="27"/>
      <c r="E41" s="30"/>
      <c r="F41" s="33"/>
      <c r="G41" s="33"/>
      <c r="H41" s="29"/>
      <c r="I41" s="30"/>
      <c r="J41" s="28"/>
      <c r="K41" s="28">
        <f t="shared" si="0"/>
        <v>0</v>
      </c>
      <c r="L41" s="28">
        <f t="shared" si="1"/>
        <v>0</v>
      </c>
      <c r="M41" s="30"/>
      <c r="N41" s="30"/>
      <c r="O41" s="28"/>
      <c r="P41" s="28"/>
      <c r="Q41" s="28"/>
      <c r="R41" s="28"/>
      <c r="S41" s="28"/>
      <c r="T41" s="28"/>
      <c r="U41" s="28"/>
      <c r="V41" s="28"/>
      <c r="W41" s="28"/>
      <c r="X41" s="48"/>
      <c r="Y41" s="48">
        <f>X41</f>
        <v>0</v>
      </c>
      <c r="Z41" s="48"/>
      <c r="AA41" s="48"/>
      <c r="AB41" s="48"/>
      <c r="AC41" s="54"/>
      <c r="AD41" s="54"/>
      <c r="AE41" s="54"/>
      <c r="AF41" s="55"/>
      <c r="AG41" s="55"/>
      <c r="AH41" s="71"/>
      <c r="AI41" s="98"/>
      <c r="AJ41" s="121"/>
      <c r="AK41" s="122"/>
      <c r="AL41" s="123"/>
      <c r="AM41" s="141"/>
      <c r="AN41" s="121"/>
      <c r="AO41" s="122"/>
      <c r="AP41" s="123"/>
      <c r="AQ41" s="124"/>
      <c r="AR41" s="121"/>
      <c r="AS41" s="122"/>
      <c r="AT41" s="123"/>
      <c r="AU41" s="141"/>
      <c r="AV41" s="121"/>
      <c r="AW41" s="122"/>
      <c r="AX41" s="123"/>
      <c r="AY41" s="124"/>
    </row>
    <row r="42" spans="1:51" s="25" customFormat="1" ht="19.5" x14ac:dyDescent="0.35">
      <c r="A42" s="67" t="s">
        <v>56</v>
      </c>
      <c r="B42" s="44">
        <f>B18+B20+B35</f>
        <v>28</v>
      </c>
      <c r="C42" s="18"/>
      <c r="D42" s="19">
        <f>D35+D20+D18</f>
        <v>451.29999999999995</v>
      </c>
      <c r="E42" s="20">
        <v>18.5</v>
      </c>
      <c r="F42" s="21">
        <f>B42*E42</f>
        <v>518</v>
      </c>
      <c r="G42" s="21"/>
      <c r="H42" s="22">
        <f>B42</f>
        <v>28</v>
      </c>
      <c r="I42" s="23">
        <v>17.600000000000001</v>
      </c>
      <c r="J42" s="24">
        <f>I42*B42</f>
        <v>492.80000000000007</v>
      </c>
      <c r="K42" s="24">
        <f t="shared" si="0"/>
        <v>443.52000000000004</v>
      </c>
      <c r="L42" s="24">
        <f t="shared" si="1"/>
        <v>49.280000000000008</v>
      </c>
      <c r="M42" s="20"/>
      <c r="N42" s="20"/>
      <c r="O42" s="24">
        <f>O11+O12+O13+O14+O15+O16+O17+O18+O19+O20+O21+O22+O23+O28+O30+O31+O32+O34+O35+O39</f>
        <v>2853.7999999999997</v>
      </c>
      <c r="P42" s="24">
        <f>P11+P12+P13+P14+P15+P16+P17+P18+P19+P20+P21+P22+P23+P28+P30+P31+P32+P34+P35+P39</f>
        <v>300.39999999999998</v>
      </c>
      <c r="Q42" s="24"/>
      <c r="R42" s="24"/>
      <c r="S42" s="24">
        <f t="shared" ref="S42:AB42" si="7">S11+S12+S13+S14+S15+S16+S17+S18+S19+S20+S21+S22+S23+S28+S30+S31+S32+S34+S35+S39</f>
        <v>264252</v>
      </c>
      <c r="T42" s="24">
        <f t="shared" si="7"/>
        <v>52850.399999999972</v>
      </c>
      <c r="U42" s="24">
        <f t="shared" si="7"/>
        <v>317102.40000000002</v>
      </c>
      <c r="V42" s="24">
        <f t="shared" si="7"/>
        <v>3805.5621999999998</v>
      </c>
      <c r="W42" s="24">
        <f t="shared" si="7"/>
        <v>951.76219999999989</v>
      </c>
      <c r="X42" s="50">
        <f t="shared" si="7"/>
        <v>3805.7000000000012</v>
      </c>
      <c r="Y42" s="50">
        <f t="shared" si="7"/>
        <v>3848.6000000000013</v>
      </c>
      <c r="Z42" s="50">
        <f t="shared" si="7"/>
        <v>3848.6000000000013</v>
      </c>
      <c r="AA42" s="50">
        <f t="shared" si="7"/>
        <v>3848.0000000000009</v>
      </c>
      <c r="AB42" s="50">
        <f t="shared" si="7"/>
        <v>3848.0000000000009</v>
      </c>
      <c r="AC42" s="59">
        <f>AC11+AC12+AC13+AC14+AC15+AC16+AC17+AC18+AC19+AC20+AC21+AC22+AC23+AC28+AC30+AC31+AC32+AC34+AC35+AC39</f>
        <v>3805.7000000000012</v>
      </c>
      <c r="AD42" s="59"/>
      <c r="AE42" s="59"/>
      <c r="AF42" s="60"/>
      <c r="AG42" s="60"/>
      <c r="AH42" s="73">
        <f>AH11+AH12+AH13+AH14+AH15+AH16+AH17+AH18+AH19+AH20+AH21+AH22+AH23+AH28+AH30+AH31+AH32+AH34+AH35+AH39</f>
        <v>3805.7000000000012</v>
      </c>
      <c r="AI42" s="100" t="e">
        <f>AI11+AI12+AI13+AI14+AI15+AI16+AI17+AI18+AI19+AI20+AI21+AI22+AI23+AI28+AI30+AI31+AI32+AI34+AI35+AI39</f>
        <v>#VALUE!</v>
      </c>
      <c r="AJ42" s="137">
        <f>AJ18+AJ20+AJ35</f>
        <v>1298.3599999999999</v>
      </c>
      <c r="AK42" s="138"/>
      <c r="AL42" s="139">
        <f>AL18+AL20+AL35</f>
        <v>461</v>
      </c>
      <c r="AM42" s="145"/>
      <c r="AN42" s="137">
        <f>AN18+AN20+AN35</f>
        <v>992.43999999999994</v>
      </c>
      <c r="AO42" s="138"/>
      <c r="AP42" s="139"/>
      <c r="AQ42" s="140"/>
      <c r="AR42" s="137"/>
      <c r="AS42" s="138"/>
      <c r="AT42" s="139"/>
      <c r="AU42" s="145"/>
      <c r="AV42" s="137"/>
      <c r="AW42" s="138"/>
      <c r="AX42" s="139"/>
      <c r="AY42" s="140"/>
    </row>
    <row r="43" spans="1:51" x14ac:dyDescent="0.3">
      <c r="A43" s="66" t="s">
        <v>57</v>
      </c>
      <c r="B43" s="5"/>
      <c r="C43" s="5"/>
      <c r="D43" s="6"/>
      <c r="E43" s="2"/>
      <c r="F43" s="8"/>
      <c r="G43" s="8"/>
      <c r="H43" s="7"/>
      <c r="I43" s="2"/>
      <c r="J43" s="1"/>
      <c r="K43" s="1">
        <f t="shared" si="0"/>
        <v>0</v>
      </c>
      <c r="L43" s="1">
        <f t="shared" si="1"/>
        <v>0</v>
      </c>
      <c r="M43" s="2"/>
      <c r="N43" s="2"/>
      <c r="O43" s="1">
        <v>300.39999999999998</v>
      </c>
      <c r="P43" s="1">
        <v>300.39999999999998</v>
      </c>
      <c r="Q43" s="1">
        <v>19</v>
      </c>
      <c r="R43" s="1">
        <f>732*2</f>
        <v>1464</v>
      </c>
      <c r="S43" s="1">
        <f t="shared" si="2"/>
        <v>27816</v>
      </c>
      <c r="T43" s="1">
        <f t="shared" si="3"/>
        <v>5563.1999999999971</v>
      </c>
      <c r="U43" s="1">
        <f t="shared" si="4"/>
        <v>33379.199999999997</v>
      </c>
      <c r="V43" s="1">
        <f>U43*12/1000+0.1667</f>
        <v>400.71709999999996</v>
      </c>
      <c r="W43" s="1">
        <f t="shared" si="6"/>
        <v>100.31709999999998</v>
      </c>
      <c r="X43" s="49">
        <v>400.6</v>
      </c>
      <c r="Y43" s="49">
        <v>400.6</v>
      </c>
      <c r="Z43" s="49">
        <v>400.6</v>
      </c>
      <c r="AA43" s="49">
        <v>400.6</v>
      </c>
      <c r="AB43" s="49">
        <v>400.6</v>
      </c>
      <c r="AC43" s="56">
        <v>400.6</v>
      </c>
      <c r="AD43" s="56"/>
      <c r="AE43" s="56"/>
      <c r="AF43" s="57"/>
      <c r="AG43" s="57"/>
      <c r="AH43" s="72">
        <v>400.6</v>
      </c>
      <c r="AI43" s="99">
        <v>400.6</v>
      </c>
      <c r="AJ43" s="121"/>
      <c r="AK43" s="122"/>
      <c r="AL43" s="123"/>
      <c r="AM43" s="141"/>
      <c r="AN43" s="121"/>
      <c r="AO43" s="122"/>
      <c r="AP43" s="123"/>
      <c r="AQ43" s="124"/>
      <c r="AR43" s="121"/>
      <c r="AS43" s="122"/>
      <c r="AT43" s="123"/>
      <c r="AU43" s="141"/>
      <c r="AV43" s="121"/>
      <c r="AW43" s="122"/>
      <c r="AX43" s="123"/>
      <c r="AY43" s="124"/>
    </row>
    <row r="44" spans="1:51" s="12" customFormat="1" ht="20.25" thickBot="1" x14ac:dyDescent="0.4">
      <c r="A44" s="68" t="s">
        <v>58</v>
      </c>
      <c r="B44" s="45" t="e">
        <f>B42+#REF!</f>
        <v>#REF!</v>
      </c>
      <c r="C44" s="36"/>
      <c r="D44" s="37" t="e">
        <f>#REF!+D42</f>
        <v>#REF!</v>
      </c>
      <c r="E44" s="37"/>
      <c r="F44" s="37" t="e">
        <f>#REF!+F42</f>
        <v>#REF!</v>
      </c>
      <c r="G44" s="37"/>
      <c r="H44" s="38" t="e">
        <f>B44</f>
        <v>#REF!</v>
      </c>
      <c r="I44" s="37"/>
      <c r="J44" s="39" t="e">
        <f>#REF!+J42</f>
        <v>#REF!</v>
      </c>
      <c r="K44" s="40" t="e">
        <f t="shared" si="0"/>
        <v>#REF!</v>
      </c>
      <c r="L44" s="40" t="e">
        <f t="shared" si="1"/>
        <v>#REF!</v>
      </c>
      <c r="M44" s="41"/>
      <c r="N44" s="41"/>
      <c r="O44" s="40">
        <f>O42+O43</f>
        <v>3154.2</v>
      </c>
      <c r="P44" s="40">
        <f t="shared" ref="P44:W44" si="8">P42+P43</f>
        <v>600.79999999999995</v>
      </c>
      <c r="Q44" s="40">
        <f t="shared" si="8"/>
        <v>19</v>
      </c>
      <c r="R44" s="40">
        <f t="shared" si="8"/>
        <v>1464</v>
      </c>
      <c r="S44" s="40">
        <f t="shared" si="8"/>
        <v>292068</v>
      </c>
      <c r="T44" s="40">
        <f t="shared" si="8"/>
        <v>58413.599999999969</v>
      </c>
      <c r="U44" s="40">
        <f t="shared" si="8"/>
        <v>350481.60000000003</v>
      </c>
      <c r="V44" s="40">
        <f t="shared" si="8"/>
        <v>4206.2793000000001</v>
      </c>
      <c r="W44" s="40">
        <f t="shared" si="8"/>
        <v>1052.0792999999999</v>
      </c>
      <c r="X44" s="51">
        <f t="shared" ref="X44:AC44" si="9">X11+X13+X14+X15+X16+X18+X19+X21+X22+X23+X28+X30+X31+X32+X34+X35+X39+X43</f>
        <v>4206.3000000000011</v>
      </c>
      <c r="Y44" s="51">
        <f t="shared" si="9"/>
        <v>4249.2000000000016</v>
      </c>
      <c r="Z44" s="51">
        <f t="shared" si="9"/>
        <v>4249.2000000000016</v>
      </c>
      <c r="AA44" s="51">
        <f t="shared" si="9"/>
        <v>4248.6000000000013</v>
      </c>
      <c r="AB44" s="51">
        <f t="shared" si="9"/>
        <v>4248.6000000000013</v>
      </c>
      <c r="AC44" s="61">
        <f t="shared" si="9"/>
        <v>4206.3000000000011</v>
      </c>
      <c r="AD44" s="61"/>
      <c r="AE44" s="61"/>
      <c r="AF44" s="62">
        <f>AF14+AF19+AF21+AF25+AF28+AF30+AF34</f>
        <v>1425.1</v>
      </c>
      <c r="AG44" s="62"/>
      <c r="AH44" s="74">
        <f>AH11+AH13+AH14+AH15+AH16+AH18+AH19+AH21+AH22+AH23+AH28+AH30+AH31+AH32+AH34+AH35+AH39+AH43</f>
        <v>4206.3000000000011</v>
      </c>
      <c r="AI44" s="101" t="e">
        <f>AI11+AI13+AI14+AI15+AI16+AI18+AI19+AI21+AI22+AI23+AI28+AI30+AI31+AI32+AI34+AI35+AI39+AI43</f>
        <v>#VALUE!</v>
      </c>
      <c r="AJ44" s="125">
        <f>AJ9+AJ42</f>
        <v>4630.2999999999993</v>
      </c>
      <c r="AK44" s="126"/>
      <c r="AL44" s="127">
        <f>AL9+AL42</f>
        <v>3981</v>
      </c>
      <c r="AM44" s="142"/>
      <c r="AN44" s="125">
        <f>AN9+AN42</f>
        <v>4512.4399999999996</v>
      </c>
      <c r="AO44" s="126"/>
      <c r="AP44" s="127"/>
      <c r="AQ44" s="128"/>
      <c r="AR44" s="125"/>
      <c r="AS44" s="126"/>
      <c r="AT44" s="127"/>
      <c r="AU44" s="142"/>
      <c r="AV44" s="125"/>
      <c r="AW44" s="126"/>
      <c r="AX44" s="127"/>
      <c r="AY44" s="128"/>
    </row>
    <row r="45" spans="1:51" ht="41.25" customHeight="1" x14ac:dyDescent="0.3"/>
    <row r="46" spans="1:51" x14ac:dyDescent="0.3">
      <c r="A46" s="3"/>
      <c r="B46" s="3"/>
      <c r="E46" s="3"/>
    </row>
    <row r="47" spans="1:51" x14ac:dyDescent="0.3">
      <c r="A47" s="9"/>
      <c r="B47" s="10"/>
      <c r="C47" s="11"/>
      <c r="D47" s="11"/>
    </row>
    <row r="50" spans="1:4" x14ac:dyDescent="0.3">
      <c r="A50" s="163"/>
      <c r="B50" s="163"/>
      <c r="C50" s="163"/>
      <c r="D50" s="163"/>
    </row>
  </sheetData>
  <mergeCells count="339">
    <mergeCell ref="AR44:AS44"/>
    <mergeCell ref="AT44:AU44"/>
    <mergeCell ref="AV44:AW44"/>
    <mergeCell ref="AX44:AY44"/>
    <mergeCell ref="AR42:AS42"/>
    <mergeCell ref="AT42:AU42"/>
    <mergeCell ref="AV42:AW42"/>
    <mergeCell ref="AX42:AY42"/>
    <mergeCell ref="AR43:AS43"/>
    <mergeCell ref="AT43:AU43"/>
    <mergeCell ref="AR38:AS38"/>
    <mergeCell ref="AT38:AU38"/>
    <mergeCell ref="AV38:AW38"/>
    <mergeCell ref="AX38:AY38"/>
    <mergeCell ref="AR39:AS39"/>
    <mergeCell ref="AT39:AU39"/>
    <mergeCell ref="AV39:AW39"/>
    <mergeCell ref="AX39:AY39"/>
    <mergeCell ref="AV43:AW43"/>
    <mergeCell ref="AX43:AY43"/>
    <mergeCell ref="AR40:AS40"/>
    <mergeCell ref="AT40:AU40"/>
    <mergeCell ref="AV40:AW40"/>
    <mergeCell ref="AX40:AY40"/>
    <mergeCell ref="AR41:AS41"/>
    <mergeCell ref="AT41:AU41"/>
    <mergeCell ref="AV41:AW41"/>
    <mergeCell ref="AX41:AY41"/>
    <mergeCell ref="AR35:AS35"/>
    <mergeCell ref="AT35:AU35"/>
    <mergeCell ref="AV35:AW35"/>
    <mergeCell ref="AX35:AY35"/>
    <mergeCell ref="AR36:AS36"/>
    <mergeCell ref="AT36:AU36"/>
    <mergeCell ref="AV36:AW36"/>
    <mergeCell ref="AX36:AY36"/>
    <mergeCell ref="AR37:AS37"/>
    <mergeCell ref="AT37:AU37"/>
    <mergeCell ref="AV37:AW37"/>
    <mergeCell ref="AX37:AY37"/>
    <mergeCell ref="AR32:AS32"/>
    <mergeCell ref="AT32:AU32"/>
    <mergeCell ref="AV32:AW32"/>
    <mergeCell ref="AX32:AY32"/>
    <mergeCell ref="AR33:AS33"/>
    <mergeCell ref="AT33:AU33"/>
    <mergeCell ref="AV33:AW33"/>
    <mergeCell ref="AX33:AY33"/>
    <mergeCell ref="AR34:AS34"/>
    <mergeCell ref="AT34:AU34"/>
    <mergeCell ref="AV34:AW34"/>
    <mergeCell ref="AX34:AY34"/>
    <mergeCell ref="AR29:AS29"/>
    <mergeCell ref="AT29:AU29"/>
    <mergeCell ref="AV29:AW29"/>
    <mergeCell ref="AX29:AY29"/>
    <mergeCell ref="AR30:AS30"/>
    <mergeCell ref="AT30:AU30"/>
    <mergeCell ref="AV30:AW30"/>
    <mergeCell ref="AX30:AY30"/>
    <mergeCell ref="AR31:AS31"/>
    <mergeCell ref="AT31:AU31"/>
    <mergeCell ref="AV31:AW31"/>
    <mergeCell ref="AX31:AY31"/>
    <mergeCell ref="AR26:AS26"/>
    <mergeCell ref="AT26:AU26"/>
    <mergeCell ref="AV26:AW26"/>
    <mergeCell ref="AX26:AY26"/>
    <mergeCell ref="AR27:AS27"/>
    <mergeCell ref="AT27:AU27"/>
    <mergeCell ref="AV27:AW27"/>
    <mergeCell ref="AX27:AY27"/>
    <mergeCell ref="AR28:AS28"/>
    <mergeCell ref="AT28:AU28"/>
    <mergeCell ref="AV28:AW28"/>
    <mergeCell ref="AX28:AY28"/>
    <mergeCell ref="AR23:AS23"/>
    <mergeCell ref="AT23:AU23"/>
    <mergeCell ref="AV23:AW23"/>
    <mergeCell ref="AX23:AY23"/>
    <mergeCell ref="AR24:AS24"/>
    <mergeCell ref="AT24:AU24"/>
    <mergeCell ref="AV24:AW24"/>
    <mergeCell ref="AX24:AY24"/>
    <mergeCell ref="AR25:AS25"/>
    <mergeCell ref="AT25:AU25"/>
    <mergeCell ref="AV25:AW25"/>
    <mergeCell ref="AX25:AY25"/>
    <mergeCell ref="AR20:AS20"/>
    <mergeCell ref="AT20:AU20"/>
    <mergeCell ref="AV20:AW20"/>
    <mergeCell ref="AX20:AY20"/>
    <mergeCell ref="AR21:AS21"/>
    <mergeCell ref="AT21:AU21"/>
    <mergeCell ref="AV21:AW21"/>
    <mergeCell ref="AX21:AY21"/>
    <mergeCell ref="AR22:AS22"/>
    <mergeCell ref="AT22:AU22"/>
    <mergeCell ref="AV22:AW22"/>
    <mergeCell ref="AX22:AY22"/>
    <mergeCell ref="AR17:AS17"/>
    <mergeCell ref="AT17:AU17"/>
    <mergeCell ref="AV17:AW17"/>
    <mergeCell ref="AX17:AY17"/>
    <mergeCell ref="AR18:AS18"/>
    <mergeCell ref="AT18:AU18"/>
    <mergeCell ref="AV18:AW18"/>
    <mergeCell ref="AX18:AY18"/>
    <mergeCell ref="AR19:AS19"/>
    <mergeCell ref="AT19:AU19"/>
    <mergeCell ref="AV19:AW19"/>
    <mergeCell ref="AX19:AY19"/>
    <mergeCell ref="AR14:AS14"/>
    <mergeCell ref="AT14:AU14"/>
    <mergeCell ref="AV14:AW14"/>
    <mergeCell ref="AX14:AY14"/>
    <mergeCell ref="AR15:AS15"/>
    <mergeCell ref="AT15:AU15"/>
    <mergeCell ref="AV15:AW15"/>
    <mergeCell ref="AX15:AY15"/>
    <mergeCell ref="AR16:AS16"/>
    <mergeCell ref="AT16:AU16"/>
    <mergeCell ref="AV16:AW16"/>
    <mergeCell ref="AX16:AY16"/>
    <mergeCell ref="AR11:AS11"/>
    <mergeCell ref="AT11:AU11"/>
    <mergeCell ref="AV11:AW11"/>
    <mergeCell ref="AX11:AY11"/>
    <mergeCell ref="AR12:AS12"/>
    <mergeCell ref="AT12:AU12"/>
    <mergeCell ref="AV12:AW12"/>
    <mergeCell ref="AX12:AY12"/>
    <mergeCell ref="AR13:AS13"/>
    <mergeCell ref="AT13:AU13"/>
    <mergeCell ref="AV13:AW13"/>
    <mergeCell ref="AX13:AY13"/>
    <mergeCell ref="AR8:AS8"/>
    <mergeCell ref="AT8:AU8"/>
    <mergeCell ref="AV8:AW8"/>
    <mergeCell ref="AX8:AY8"/>
    <mergeCell ref="AR9:AS9"/>
    <mergeCell ref="AT9:AU9"/>
    <mergeCell ref="AV9:AW9"/>
    <mergeCell ref="AX9:AY9"/>
    <mergeCell ref="AR10:AS10"/>
    <mergeCell ref="AT10:AU10"/>
    <mergeCell ref="AV10:AW10"/>
    <mergeCell ref="AX10:AY10"/>
    <mergeCell ref="AR3:AY3"/>
    <mergeCell ref="AR4:AS4"/>
    <mergeCell ref="AT4:AU4"/>
    <mergeCell ref="AV4:AW4"/>
    <mergeCell ref="AX4:AY4"/>
    <mergeCell ref="AR7:AS7"/>
    <mergeCell ref="AT7:AU7"/>
    <mergeCell ref="AV7:AW7"/>
    <mergeCell ref="AX7:AY7"/>
    <mergeCell ref="A50:D50"/>
    <mergeCell ref="AC4:AC6"/>
    <mergeCell ref="B5:B6"/>
    <mergeCell ref="C5:C6"/>
    <mergeCell ref="D5:D6"/>
    <mergeCell ref="R4:R6"/>
    <mergeCell ref="X4:X6"/>
    <mergeCell ref="A3:A6"/>
    <mergeCell ref="B4:D4"/>
    <mergeCell ref="E4:F5"/>
    <mergeCell ref="H4:O5"/>
    <mergeCell ref="P4:P5"/>
    <mergeCell ref="Q4:Q6"/>
    <mergeCell ref="Y4:Y5"/>
    <mergeCell ref="AB4:AB6"/>
    <mergeCell ref="X3:AB3"/>
    <mergeCell ref="AC3:AG3"/>
    <mergeCell ref="AJ4:AK4"/>
    <mergeCell ref="AL4:AM4"/>
    <mergeCell ref="AP4:AQ4"/>
    <mergeCell ref="AP7:AQ7"/>
    <mergeCell ref="AI4:AI5"/>
    <mergeCell ref="S4:V5"/>
    <mergeCell ref="W4:W6"/>
    <mergeCell ref="AF4:AF6"/>
    <mergeCell ref="AG4:AG5"/>
    <mergeCell ref="AH4:AH5"/>
    <mergeCell ref="AJ18:AK18"/>
    <mergeCell ref="AJ14:AK14"/>
    <mergeCell ref="AJ15:AK15"/>
    <mergeCell ref="AJ16:AK16"/>
    <mergeCell ref="AP8:AQ8"/>
    <mergeCell ref="AJ7:AK7"/>
    <mergeCell ref="AJ8:AK8"/>
    <mergeCell ref="AJ10:AK10"/>
    <mergeCell ref="AJ11:AK11"/>
    <mergeCell ref="AJ12:AK12"/>
    <mergeCell ref="AP9:AQ9"/>
    <mergeCell ref="AN10:AO10"/>
    <mergeCell ref="AP10:AQ10"/>
    <mergeCell ref="AN11:AO11"/>
    <mergeCell ref="AN15:AO15"/>
    <mergeCell ref="AP15:AQ15"/>
    <mergeCell ref="AN16:AO16"/>
    <mergeCell ref="AP16:AQ16"/>
    <mergeCell ref="AN17:AO17"/>
    <mergeCell ref="AP17:AQ17"/>
    <mergeCell ref="AP11:AQ11"/>
    <mergeCell ref="AN12:AO12"/>
    <mergeCell ref="AP12:AQ12"/>
    <mergeCell ref="AP13:AQ13"/>
    <mergeCell ref="AJ41:AK41"/>
    <mergeCell ref="AJ42:AK42"/>
    <mergeCell ref="AJ43:AK43"/>
    <mergeCell ref="AJ44:AK44"/>
    <mergeCell ref="AL7:AM7"/>
    <mergeCell ref="AL8:AM8"/>
    <mergeCell ref="AL10:AM10"/>
    <mergeCell ref="AL11:AM11"/>
    <mergeCell ref="AL12:AM12"/>
    <mergeCell ref="AJ28:AK28"/>
    <mergeCell ref="AJ36:AK36"/>
    <mergeCell ref="AJ37:AK37"/>
    <mergeCell ref="AJ38:AK38"/>
    <mergeCell ref="AJ39:AK39"/>
    <mergeCell ref="AJ40:AK40"/>
    <mergeCell ref="AJ29:AK29"/>
    <mergeCell ref="AJ30:AK30"/>
    <mergeCell ref="AJ31:AK31"/>
    <mergeCell ref="AJ32:AK32"/>
    <mergeCell ref="AJ19:AK19"/>
    <mergeCell ref="AJ20:AK20"/>
    <mergeCell ref="AJ21:AK21"/>
    <mergeCell ref="AJ22:AK22"/>
    <mergeCell ref="AJ34:AK34"/>
    <mergeCell ref="AL25:AM25"/>
    <mergeCell ref="AL26:AM26"/>
    <mergeCell ref="AL27:AM27"/>
    <mergeCell ref="AL28:AM28"/>
    <mergeCell ref="AL29:AM29"/>
    <mergeCell ref="AL30:AM30"/>
    <mergeCell ref="AJ35:AK35"/>
    <mergeCell ref="AL13:AM13"/>
    <mergeCell ref="AL14:AM14"/>
    <mergeCell ref="AL15:AM15"/>
    <mergeCell ref="AL16:AM16"/>
    <mergeCell ref="AL17:AM17"/>
    <mergeCell ref="AL18:AM18"/>
    <mergeCell ref="AL19:AM19"/>
    <mergeCell ref="AL20:AM20"/>
    <mergeCell ref="AL21:AM21"/>
    <mergeCell ref="AJ33:AK33"/>
    <mergeCell ref="AJ23:AK23"/>
    <mergeCell ref="AJ24:AK24"/>
    <mergeCell ref="AJ25:AK25"/>
    <mergeCell ref="AJ26:AK26"/>
    <mergeCell ref="AJ27:AK27"/>
    <mergeCell ref="AJ13:AK13"/>
    <mergeCell ref="AJ17:AK17"/>
    <mergeCell ref="AL43:AM43"/>
    <mergeCell ref="AL44:AM44"/>
    <mergeCell ref="AJ9:AK9"/>
    <mergeCell ref="AL9:AM9"/>
    <mergeCell ref="AN4:AO4"/>
    <mergeCell ref="AN7:AO7"/>
    <mergeCell ref="AN8:AO8"/>
    <mergeCell ref="AN9:AO9"/>
    <mergeCell ref="AN13:AO13"/>
    <mergeCell ref="AL37:AM37"/>
    <mergeCell ref="AL38:AM38"/>
    <mergeCell ref="AL39:AM39"/>
    <mergeCell ref="AL40:AM40"/>
    <mergeCell ref="AL41:AM41"/>
    <mergeCell ref="AL42:AM42"/>
    <mergeCell ref="AL31:AM31"/>
    <mergeCell ref="AL32:AM32"/>
    <mergeCell ref="AL33:AM33"/>
    <mergeCell ref="AL34:AM34"/>
    <mergeCell ref="AL35:AM35"/>
    <mergeCell ref="AL22:AM22"/>
    <mergeCell ref="AL23:AM23"/>
    <mergeCell ref="AL24:AM24"/>
    <mergeCell ref="AL36:AM36"/>
    <mergeCell ref="AN14:AO14"/>
    <mergeCell ref="AP14:AQ14"/>
    <mergeCell ref="AP22:AQ22"/>
    <mergeCell ref="AN23:AO23"/>
    <mergeCell ref="AP23:AQ23"/>
    <mergeCell ref="AN18:AO18"/>
    <mergeCell ref="AP18:AQ18"/>
    <mergeCell ref="AN19:AO19"/>
    <mergeCell ref="AP19:AQ19"/>
    <mergeCell ref="AN20:AO20"/>
    <mergeCell ref="AP20:AQ20"/>
    <mergeCell ref="A2:AQ2"/>
    <mergeCell ref="AN41:AO41"/>
    <mergeCell ref="AP41:AQ41"/>
    <mergeCell ref="AN42:AO42"/>
    <mergeCell ref="AP42:AQ42"/>
    <mergeCell ref="AN36:AO36"/>
    <mergeCell ref="AP36:AQ36"/>
    <mergeCell ref="AN37:AO37"/>
    <mergeCell ref="AP37:AQ37"/>
    <mergeCell ref="AN38:AO38"/>
    <mergeCell ref="AN40:AO40"/>
    <mergeCell ref="AN33:AO33"/>
    <mergeCell ref="AP33:AQ33"/>
    <mergeCell ref="AN34:AO34"/>
    <mergeCell ref="AP34:AQ34"/>
    <mergeCell ref="AN35:AO35"/>
    <mergeCell ref="AP35:AQ35"/>
    <mergeCell ref="AN30:AO30"/>
    <mergeCell ref="AP30:AQ30"/>
    <mergeCell ref="AN31:AO31"/>
    <mergeCell ref="AP31:AQ31"/>
    <mergeCell ref="AN32:AO32"/>
    <mergeCell ref="AP32:AQ32"/>
    <mergeCell ref="AN27:AO27"/>
    <mergeCell ref="AN43:AO43"/>
    <mergeCell ref="AP40:AQ40"/>
    <mergeCell ref="AN44:AO44"/>
    <mergeCell ref="AP44:AQ44"/>
    <mergeCell ref="AJ3:AQ3"/>
    <mergeCell ref="AD4:AD6"/>
    <mergeCell ref="AP43:AQ43"/>
    <mergeCell ref="AP38:AQ38"/>
    <mergeCell ref="AN39:AO39"/>
    <mergeCell ref="AP39:AQ39"/>
    <mergeCell ref="AP27:AQ27"/>
    <mergeCell ref="AN28:AO28"/>
    <mergeCell ref="AP28:AQ28"/>
    <mergeCell ref="AN29:AO29"/>
    <mergeCell ref="AP29:AQ29"/>
    <mergeCell ref="AN24:AO24"/>
    <mergeCell ref="AP24:AQ24"/>
    <mergeCell ref="AN25:AO25"/>
    <mergeCell ref="AP25:AQ25"/>
    <mergeCell ref="AN26:AO26"/>
    <mergeCell ref="AP26:AQ26"/>
    <mergeCell ref="AN21:AO21"/>
    <mergeCell ref="AP21:AQ21"/>
    <mergeCell ref="AN22:AO22"/>
  </mergeCells>
  <printOptions horizontalCentered="1"/>
  <pageMargins left="0.31496062992125984" right="0.23622047244094491" top="0" bottom="0.15748031496062992" header="0.15748031496062992" footer="0.15748031496062992"/>
  <pageSetup paperSize="9" scale="4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50"/>
  <sheetViews>
    <sheetView topLeftCell="X1" workbookViewId="0">
      <selection activeCell="A30" sqref="A30:IV30"/>
    </sheetView>
  </sheetViews>
  <sheetFormatPr defaultColWidth="9.140625" defaultRowHeight="18.75" x14ac:dyDescent="0.3"/>
  <cols>
    <col min="1" max="1" width="30" style="4" customWidth="1"/>
    <col min="2" max="5" width="0.28515625" style="4" hidden="1" customWidth="1"/>
    <col min="6" max="7" width="12.28515625" style="4" hidden="1" customWidth="1"/>
    <col min="8" max="8" width="0.140625" style="4" hidden="1" customWidth="1"/>
    <col min="9" max="9" width="16.42578125" style="4" hidden="1" customWidth="1"/>
    <col min="10" max="10" width="13.140625" style="4" hidden="1" customWidth="1"/>
    <col min="11" max="11" width="15" style="4" hidden="1" customWidth="1"/>
    <col min="12" max="12" width="11.85546875" style="4" hidden="1" customWidth="1"/>
    <col min="13" max="13" width="2.140625" style="4" hidden="1" customWidth="1"/>
    <col min="14" max="14" width="9.140625" style="4" hidden="1" customWidth="1"/>
    <col min="15" max="15" width="14.7109375" style="4" hidden="1" customWidth="1"/>
    <col min="16" max="16" width="2.42578125" style="4" hidden="1" customWidth="1"/>
    <col min="17" max="17" width="0.28515625" style="4" hidden="1" customWidth="1"/>
    <col min="18" max="18" width="9.28515625" style="4" hidden="1" customWidth="1"/>
    <col min="19" max="19" width="12" style="4" hidden="1" customWidth="1"/>
    <col min="20" max="20" width="11.140625" style="4" hidden="1" customWidth="1"/>
    <col min="21" max="21" width="12.5703125" style="4" hidden="1" customWidth="1"/>
    <col min="22" max="22" width="8.140625" style="4" hidden="1" customWidth="1"/>
    <col min="23" max="23" width="9.42578125" style="4" hidden="1" customWidth="1"/>
    <col min="24" max="24" width="20.85546875" style="4" customWidth="1"/>
    <col min="25" max="25" width="24.5703125" style="4" hidden="1" customWidth="1"/>
    <col min="26" max="27" width="24.5703125" style="4" customWidth="1"/>
    <col min="28" max="28" width="21.42578125" style="4" customWidth="1"/>
    <col min="29" max="31" width="23.140625" style="4" customWidth="1"/>
    <col min="32" max="32" width="25.5703125" style="4" customWidth="1"/>
    <col min="33" max="33" width="20.5703125" style="4" hidden="1" customWidth="1"/>
    <col min="34" max="34" width="39.85546875" style="4" customWidth="1"/>
    <col min="35" max="35" width="9.140625" style="4"/>
    <col min="36" max="36" width="11.5703125" style="4" customWidth="1"/>
    <col min="37" max="37" width="9.140625" style="4"/>
    <col min="38" max="38" width="13" style="4" customWidth="1"/>
    <col min="39" max="16384" width="9.140625" style="4"/>
  </cols>
  <sheetData>
    <row r="2" spans="1:44" ht="24" customHeight="1" thickBot="1" x14ac:dyDescent="0.35">
      <c r="A2" s="135" t="s">
        <v>72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</row>
    <row r="3" spans="1:44" ht="25.5" customHeight="1" x14ac:dyDescent="0.3">
      <c r="A3" s="209" t="s">
        <v>71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 t="s">
        <v>0</v>
      </c>
      <c r="P3" s="35" t="s">
        <v>0</v>
      </c>
      <c r="Q3" s="35"/>
      <c r="R3" s="35"/>
      <c r="S3" s="35"/>
      <c r="T3" s="35"/>
      <c r="U3" s="35"/>
      <c r="V3" s="35"/>
      <c r="W3" s="35"/>
      <c r="X3" s="211" t="s">
        <v>66</v>
      </c>
      <c r="Y3" s="212"/>
      <c r="Z3" s="212"/>
      <c r="AA3" s="212"/>
      <c r="AB3" s="212"/>
      <c r="AC3" s="213" t="s">
        <v>67</v>
      </c>
      <c r="AD3" s="213"/>
      <c r="AE3" s="213"/>
      <c r="AF3" s="213"/>
      <c r="AG3" s="213"/>
      <c r="AH3" s="69" t="s">
        <v>68</v>
      </c>
      <c r="AI3" s="214" t="s">
        <v>75</v>
      </c>
      <c r="AJ3" s="214"/>
      <c r="AK3" s="214"/>
      <c r="AL3" s="214"/>
      <c r="AM3" s="214"/>
      <c r="AN3" s="214"/>
      <c r="AO3" s="214"/>
      <c r="AP3" s="215"/>
    </row>
    <row r="4" spans="1:44" ht="20.25" customHeight="1" x14ac:dyDescent="0.3">
      <c r="A4" s="210"/>
      <c r="B4" s="216" t="s">
        <v>1</v>
      </c>
      <c r="C4" s="216"/>
      <c r="D4" s="216"/>
      <c r="E4" s="217" t="s">
        <v>2</v>
      </c>
      <c r="F4" s="217"/>
      <c r="G4" s="15"/>
      <c r="H4" s="218" t="s">
        <v>3</v>
      </c>
      <c r="I4" s="218"/>
      <c r="J4" s="218"/>
      <c r="K4" s="218"/>
      <c r="L4" s="218"/>
      <c r="M4" s="219"/>
      <c r="N4" s="219"/>
      <c r="O4" s="219"/>
      <c r="P4" s="219">
        <v>2013</v>
      </c>
      <c r="Q4" s="205" t="s">
        <v>4</v>
      </c>
      <c r="R4" s="205" t="s">
        <v>5</v>
      </c>
      <c r="S4" s="225" t="s">
        <v>6</v>
      </c>
      <c r="T4" s="225"/>
      <c r="U4" s="225"/>
      <c r="V4" s="225"/>
      <c r="W4" s="205" t="s">
        <v>7</v>
      </c>
      <c r="X4" s="206" t="s">
        <v>77</v>
      </c>
      <c r="Y4" s="208" t="s">
        <v>59</v>
      </c>
      <c r="Z4" s="46" t="s">
        <v>59</v>
      </c>
      <c r="AA4" s="46" t="s">
        <v>74</v>
      </c>
      <c r="AB4" s="208" t="s">
        <v>70</v>
      </c>
      <c r="AC4" s="222" t="s">
        <v>77</v>
      </c>
      <c r="AD4" s="222" t="s">
        <v>59</v>
      </c>
      <c r="AE4" s="52" t="s">
        <v>74</v>
      </c>
      <c r="AF4" s="223" t="s">
        <v>70</v>
      </c>
      <c r="AG4" s="223" t="s">
        <v>61</v>
      </c>
      <c r="AH4" s="224" t="s">
        <v>69</v>
      </c>
      <c r="AI4" s="220" t="s">
        <v>69</v>
      </c>
      <c r="AJ4" s="220"/>
      <c r="AK4" s="220" t="s">
        <v>59</v>
      </c>
      <c r="AL4" s="220"/>
      <c r="AM4" s="220" t="s">
        <v>74</v>
      </c>
      <c r="AN4" s="220"/>
      <c r="AO4" s="220" t="s">
        <v>70</v>
      </c>
      <c r="AP4" s="221"/>
    </row>
    <row r="5" spans="1:44" ht="4.5" hidden="1" customHeight="1" x14ac:dyDescent="0.3">
      <c r="A5" s="210"/>
      <c r="B5" s="218" t="s">
        <v>8</v>
      </c>
      <c r="C5" s="218" t="s">
        <v>9</v>
      </c>
      <c r="D5" s="218" t="s">
        <v>10</v>
      </c>
      <c r="E5" s="217"/>
      <c r="F5" s="217"/>
      <c r="G5" s="15"/>
      <c r="H5" s="218"/>
      <c r="I5" s="218"/>
      <c r="J5" s="218"/>
      <c r="K5" s="218"/>
      <c r="L5" s="218"/>
      <c r="M5" s="219"/>
      <c r="N5" s="219"/>
      <c r="O5" s="219"/>
      <c r="P5" s="219"/>
      <c r="Q5" s="205"/>
      <c r="R5" s="205"/>
      <c r="S5" s="225"/>
      <c r="T5" s="225"/>
      <c r="U5" s="225"/>
      <c r="V5" s="225"/>
      <c r="W5" s="205"/>
      <c r="X5" s="207"/>
      <c r="Y5" s="207"/>
      <c r="Z5" s="47"/>
      <c r="AA5" s="47"/>
      <c r="AB5" s="208"/>
      <c r="AC5" s="222"/>
      <c r="AD5" s="222"/>
      <c r="AE5" s="52"/>
      <c r="AF5" s="223"/>
      <c r="AG5" s="223"/>
      <c r="AH5" s="224"/>
      <c r="AI5" s="75"/>
      <c r="AJ5" s="75"/>
      <c r="AK5" s="76"/>
      <c r="AL5" s="77"/>
      <c r="AM5" s="75"/>
      <c r="AN5" s="75"/>
      <c r="AO5" s="76"/>
      <c r="AP5" s="78"/>
    </row>
    <row r="6" spans="1:44" ht="70.150000000000006" hidden="1" customHeight="1" x14ac:dyDescent="0.3">
      <c r="A6" s="210"/>
      <c r="B6" s="218"/>
      <c r="C6" s="218"/>
      <c r="D6" s="218"/>
      <c r="E6" s="13" t="s">
        <v>11</v>
      </c>
      <c r="F6" s="13" t="s">
        <v>12</v>
      </c>
      <c r="G6" s="13"/>
      <c r="H6" s="13" t="s">
        <v>13</v>
      </c>
      <c r="I6" s="13" t="s">
        <v>11</v>
      </c>
      <c r="J6" s="13" t="s">
        <v>14</v>
      </c>
      <c r="K6" s="16" t="s">
        <v>15</v>
      </c>
      <c r="L6" s="16" t="s">
        <v>16</v>
      </c>
      <c r="M6" s="14"/>
      <c r="N6" s="16"/>
      <c r="O6" s="13" t="s">
        <v>17</v>
      </c>
      <c r="P6" s="13" t="s">
        <v>12</v>
      </c>
      <c r="Q6" s="205"/>
      <c r="R6" s="205"/>
      <c r="S6" s="17" t="s">
        <v>18</v>
      </c>
      <c r="T6" s="17" t="s">
        <v>19</v>
      </c>
      <c r="U6" s="17" t="s">
        <v>20</v>
      </c>
      <c r="V6" s="17" t="s">
        <v>21</v>
      </c>
      <c r="W6" s="205"/>
      <c r="X6" s="207"/>
      <c r="Y6" s="46"/>
      <c r="Z6" s="46"/>
      <c r="AA6" s="46"/>
      <c r="AB6" s="208"/>
      <c r="AC6" s="222"/>
      <c r="AD6" s="222"/>
      <c r="AE6" s="52"/>
      <c r="AF6" s="223"/>
      <c r="AG6" s="53"/>
      <c r="AH6" s="70">
        <v>0</v>
      </c>
      <c r="AI6" s="75"/>
      <c r="AJ6" s="79"/>
      <c r="AK6" s="76"/>
      <c r="AL6" s="77"/>
      <c r="AM6" s="75"/>
      <c r="AN6" s="79"/>
      <c r="AO6" s="76"/>
      <c r="AP6" s="78"/>
    </row>
    <row r="7" spans="1:44" s="32" customFormat="1" x14ac:dyDescent="0.3">
      <c r="A7" s="63" t="s">
        <v>22</v>
      </c>
      <c r="B7" s="42">
        <v>42</v>
      </c>
      <c r="C7" s="26">
        <v>16.12</v>
      </c>
      <c r="D7" s="27">
        <v>677.1</v>
      </c>
      <c r="E7" s="28">
        <f>C7+(C7*14.6/100)</f>
        <v>18.473520000000001</v>
      </c>
      <c r="F7" s="28">
        <f>B7*E7</f>
        <v>775.88783999999998</v>
      </c>
      <c r="G7" s="28">
        <v>5</v>
      </c>
      <c r="H7" s="29">
        <f>B7</f>
        <v>42</v>
      </c>
      <c r="I7" s="28">
        <v>17.600000000000001</v>
      </c>
      <c r="J7" s="28">
        <f>I7*B7</f>
        <v>739.2</v>
      </c>
      <c r="K7" s="28">
        <f>J7-L7</f>
        <v>665.28000000000009</v>
      </c>
      <c r="L7" s="28">
        <f>J7*10/100</f>
        <v>73.92</v>
      </c>
      <c r="M7" s="30"/>
      <c r="N7" s="30"/>
      <c r="O7" s="28"/>
      <c r="P7" s="28">
        <f>O7</f>
        <v>0</v>
      </c>
      <c r="Q7" s="28"/>
      <c r="R7" s="28"/>
      <c r="S7" s="28"/>
      <c r="T7" s="28"/>
      <c r="U7" s="28"/>
      <c r="V7" s="28"/>
      <c r="W7" s="28"/>
      <c r="X7" s="48"/>
      <c r="Y7" s="48">
        <f>X7</f>
        <v>0</v>
      </c>
      <c r="Z7" s="48"/>
      <c r="AA7" s="48"/>
      <c r="AB7" s="48"/>
      <c r="AC7" s="54"/>
      <c r="AD7" s="54"/>
      <c r="AE7" s="54"/>
      <c r="AF7" s="55"/>
      <c r="AG7" s="55"/>
      <c r="AH7" s="71"/>
      <c r="AI7" s="196">
        <v>3331.9399999999996</v>
      </c>
      <c r="AJ7" s="196"/>
      <c r="AK7" s="197"/>
      <c r="AL7" s="197"/>
      <c r="AM7" s="196">
        <v>3331.9399999999996</v>
      </c>
      <c r="AN7" s="196"/>
      <c r="AO7" s="197"/>
      <c r="AP7" s="198"/>
    </row>
    <row r="8" spans="1:44" s="32" customFormat="1" x14ac:dyDescent="0.3">
      <c r="A8" s="63" t="s">
        <v>23</v>
      </c>
      <c r="B8" s="26"/>
      <c r="C8" s="26"/>
      <c r="D8" s="27"/>
      <c r="E8" s="30"/>
      <c r="F8" s="33"/>
      <c r="G8" s="33"/>
      <c r="H8" s="29"/>
      <c r="I8" s="30"/>
      <c r="J8" s="28"/>
      <c r="K8" s="28"/>
      <c r="L8" s="28"/>
      <c r="M8" s="30"/>
      <c r="N8" s="30"/>
      <c r="O8" s="28"/>
      <c r="P8" s="28"/>
      <c r="Q8" s="28"/>
      <c r="R8" s="28"/>
      <c r="S8" s="28"/>
      <c r="T8" s="28"/>
      <c r="U8" s="28"/>
      <c r="V8" s="28"/>
      <c r="W8" s="28"/>
      <c r="X8" s="48"/>
      <c r="Y8" s="48">
        <f>X8</f>
        <v>0</v>
      </c>
      <c r="Z8" s="48"/>
      <c r="AA8" s="48"/>
      <c r="AB8" s="48"/>
      <c r="AC8" s="54"/>
      <c r="AD8" s="54"/>
      <c r="AE8" s="54"/>
      <c r="AF8" s="55"/>
      <c r="AG8" s="55"/>
      <c r="AH8" s="71"/>
      <c r="AI8" s="196"/>
      <c r="AJ8" s="196"/>
      <c r="AK8" s="197"/>
      <c r="AL8" s="197"/>
      <c r="AM8" s="196"/>
      <c r="AN8" s="196"/>
      <c r="AO8" s="197"/>
      <c r="AP8" s="198"/>
    </row>
    <row r="9" spans="1:44" s="32" customFormat="1" ht="19.5" x14ac:dyDescent="0.3">
      <c r="A9" s="64" t="s">
        <v>73</v>
      </c>
      <c r="B9" s="26"/>
      <c r="C9" s="26"/>
      <c r="D9" s="27"/>
      <c r="E9" s="30"/>
      <c r="F9" s="33"/>
      <c r="G9" s="33"/>
      <c r="H9" s="29"/>
      <c r="I9" s="30"/>
      <c r="J9" s="28"/>
      <c r="K9" s="28"/>
      <c r="L9" s="28"/>
      <c r="M9" s="30"/>
      <c r="N9" s="30"/>
      <c r="O9" s="28"/>
      <c r="P9" s="28"/>
      <c r="Q9" s="28"/>
      <c r="R9" s="28"/>
      <c r="S9" s="28"/>
      <c r="T9" s="28"/>
      <c r="U9" s="28"/>
      <c r="V9" s="28"/>
      <c r="W9" s="28"/>
      <c r="X9" s="48"/>
      <c r="Y9" s="48"/>
      <c r="Z9" s="48"/>
      <c r="AA9" s="48"/>
      <c r="AB9" s="48"/>
      <c r="AC9" s="54"/>
      <c r="AD9" s="54"/>
      <c r="AE9" s="54"/>
      <c r="AF9" s="55"/>
      <c r="AG9" s="55"/>
      <c r="AH9" s="71"/>
      <c r="AI9" s="196">
        <f>AI7</f>
        <v>3331.9399999999996</v>
      </c>
      <c r="AJ9" s="196"/>
      <c r="AK9" s="197">
        <f>AK7</f>
        <v>0</v>
      </c>
      <c r="AL9" s="197"/>
      <c r="AM9" s="196">
        <f>AM7</f>
        <v>3331.9399999999996</v>
      </c>
      <c r="AN9" s="196"/>
      <c r="AO9" s="197"/>
      <c r="AP9" s="198"/>
    </row>
    <row r="10" spans="1:44" s="32" customFormat="1" x14ac:dyDescent="0.3">
      <c r="A10" s="65" t="s">
        <v>24</v>
      </c>
      <c r="B10" s="26"/>
      <c r="C10" s="26"/>
      <c r="D10" s="27"/>
      <c r="E10" s="30"/>
      <c r="F10" s="33"/>
      <c r="G10" s="33"/>
      <c r="H10" s="29"/>
      <c r="I10" s="30"/>
      <c r="J10" s="28"/>
      <c r="K10" s="28">
        <f t="shared" ref="K10:K44" si="0">J10-L10</f>
        <v>0</v>
      </c>
      <c r="L10" s="28">
        <f t="shared" ref="L10:L44" si="1">J10*10/100</f>
        <v>0</v>
      </c>
      <c r="M10" s="30"/>
      <c r="N10" s="30"/>
      <c r="O10" s="28"/>
      <c r="P10" s="28"/>
      <c r="Q10" s="28"/>
      <c r="R10" s="28"/>
      <c r="S10" s="28"/>
      <c r="T10" s="28"/>
      <c r="U10" s="28"/>
      <c r="V10" s="28"/>
      <c r="W10" s="28"/>
      <c r="X10" s="48"/>
      <c r="Y10" s="48">
        <f>X10</f>
        <v>0</v>
      </c>
      <c r="Z10" s="48"/>
      <c r="AA10" s="48"/>
      <c r="AB10" s="48"/>
      <c r="AC10" s="54"/>
      <c r="AD10" s="54"/>
      <c r="AE10" s="54"/>
      <c r="AF10" s="55"/>
      <c r="AG10" s="55"/>
      <c r="AH10" s="71"/>
      <c r="AI10" s="196"/>
      <c r="AJ10" s="196"/>
      <c r="AK10" s="197"/>
      <c r="AL10" s="197"/>
      <c r="AM10" s="196"/>
      <c r="AN10" s="196"/>
      <c r="AO10" s="197"/>
      <c r="AP10" s="198"/>
    </row>
    <row r="11" spans="1:44" x14ac:dyDescent="0.3">
      <c r="A11" s="66" t="s">
        <v>25</v>
      </c>
      <c r="B11" s="5"/>
      <c r="C11" s="5"/>
      <c r="D11" s="6"/>
      <c r="E11" s="2"/>
      <c r="F11" s="8"/>
      <c r="G11" s="8"/>
      <c r="H11" s="7"/>
      <c r="I11" s="2"/>
      <c r="J11" s="1"/>
      <c r="K11" s="1">
        <f t="shared" si="0"/>
        <v>0</v>
      </c>
      <c r="L11" s="1">
        <f t="shared" si="1"/>
        <v>0</v>
      </c>
      <c r="M11" s="2"/>
      <c r="N11" s="2"/>
      <c r="O11" s="1">
        <v>150.19999999999999</v>
      </c>
      <c r="P11" s="1"/>
      <c r="Q11" s="1">
        <v>19</v>
      </c>
      <c r="R11" s="1">
        <v>732</v>
      </c>
      <c r="S11" s="1">
        <f t="shared" ref="S11:S43" si="2">Q11*R11</f>
        <v>13908</v>
      </c>
      <c r="T11" s="1">
        <f t="shared" ref="T11:T43" si="3">S11*1.2-S11</f>
        <v>2781.5999999999985</v>
      </c>
      <c r="U11" s="1">
        <f t="shared" ref="U11:U43" si="4">S11+T11</f>
        <v>16689.599999999999</v>
      </c>
      <c r="V11" s="1">
        <f t="shared" ref="V11:V16" si="5">U11*12/1000</f>
        <v>200.27519999999998</v>
      </c>
      <c r="W11" s="1">
        <f t="shared" ref="W11:W43" si="6">V11-O11</f>
        <v>50.075199999999995</v>
      </c>
      <c r="X11" s="49">
        <v>200.3</v>
      </c>
      <c r="Y11" s="49">
        <v>200.3</v>
      </c>
      <c r="Z11" s="49">
        <v>200.3</v>
      </c>
      <c r="AA11" s="49">
        <v>200.3</v>
      </c>
      <c r="AB11" s="49">
        <f>X11</f>
        <v>200.3</v>
      </c>
      <c r="AC11" s="56">
        <v>200.3</v>
      </c>
      <c r="AD11" s="56"/>
      <c r="AE11" s="56"/>
      <c r="AF11" s="57"/>
      <c r="AG11" s="57" t="s">
        <v>60</v>
      </c>
      <c r="AH11" s="72">
        <v>200.3</v>
      </c>
      <c r="AI11" s="196"/>
      <c r="AJ11" s="196"/>
      <c r="AK11" s="197"/>
      <c r="AL11" s="197"/>
      <c r="AM11" s="196"/>
      <c r="AN11" s="196"/>
      <c r="AO11" s="197"/>
      <c r="AP11" s="198"/>
    </row>
    <row r="12" spans="1:44" s="32" customFormat="1" x14ac:dyDescent="0.3">
      <c r="A12" s="65" t="s">
        <v>26</v>
      </c>
      <c r="B12" s="26"/>
      <c r="C12" s="26"/>
      <c r="D12" s="27"/>
      <c r="E12" s="30"/>
      <c r="F12" s="33"/>
      <c r="G12" s="33"/>
      <c r="H12" s="29"/>
      <c r="I12" s="30"/>
      <c r="J12" s="28"/>
      <c r="K12" s="28">
        <f t="shared" si="0"/>
        <v>0</v>
      </c>
      <c r="L12" s="28">
        <f t="shared" si="1"/>
        <v>0</v>
      </c>
      <c r="M12" s="30"/>
      <c r="N12" s="30"/>
      <c r="O12" s="28"/>
      <c r="P12" s="28"/>
      <c r="Q12" s="28"/>
      <c r="R12" s="28"/>
      <c r="S12" s="28">
        <f t="shared" si="2"/>
        <v>0</v>
      </c>
      <c r="T12" s="28">
        <f t="shared" si="3"/>
        <v>0</v>
      </c>
      <c r="U12" s="28">
        <f t="shared" si="4"/>
        <v>0</v>
      </c>
      <c r="V12" s="28">
        <f t="shared" si="5"/>
        <v>0</v>
      </c>
      <c r="W12" s="28">
        <f t="shared" si="6"/>
        <v>0</v>
      </c>
      <c r="X12" s="48"/>
      <c r="Y12" s="48">
        <f>X12</f>
        <v>0</v>
      </c>
      <c r="Z12" s="48"/>
      <c r="AA12" s="48"/>
      <c r="AB12" s="48"/>
      <c r="AC12" s="54"/>
      <c r="AD12" s="54"/>
      <c r="AE12" s="54"/>
      <c r="AF12" s="55"/>
      <c r="AG12" s="55"/>
      <c r="AH12" s="71"/>
      <c r="AI12" s="196"/>
      <c r="AJ12" s="196"/>
      <c r="AK12" s="197"/>
      <c r="AL12" s="197"/>
      <c r="AM12" s="196"/>
      <c r="AN12" s="196"/>
      <c r="AO12" s="197"/>
      <c r="AP12" s="198"/>
    </row>
    <row r="13" spans="1:44" x14ac:dyDescent="0.3">
      <c r="A13" s="66" t="s">
        <v>27</v>
      </c>
      <c r="B13" s="5"/>
      <c r="C13" s="5"/>
      <c r="D13" s="6"/>
      <c r="E13" s="2"/>
      <c r="F13" s="8"/>
      <c r="G13" s="8"/>
      <c r="H13" s="7"/>
      <c r="I13" s="2"/>
      <c r="J13" s="1"/>
      <c r="K13" s="1">
        <f t="shared" si="0"/>
        <v>0</v>
      </c>
      <c r="L13" s="1">
        <f t="shared" si="1"/>
        <v>0</v>
      </c>
      <c r="M13" s="2"/>
      <c r="N13" s="2"/>
      <c r="O13" s="1">
        <v>150.19999999999999</v>
      </c>
      <c r="P13" s="1"/>
      <c r="Q13" s="1">
        <v>19</v>
      </c>
      <c r="R13" s="1">
        <v>732</v>
      </c>
      <c r="S13" s="1">
        <f t="shared" si="2"/>
        <v>13908</v>
      </c>
      <c r="T13" s="1">
        <f t="shared" si="3"/>
        <v>2781.5999999999985</v>
      </c>
      <c r="U13" s="1">
        <f t="shared" si="4"/>
        <v>16689.599999999999</v>
      </c>
      <c r="V13" s="1">
        <f t="shared" si="5"/>
        <v>200.27519999999998</v>
      </c>
      <c r="W13" s="1">
        <f t="shared" si="6"/>
        <v>50.075199999999995</v>
      </c>
      <c r="X13" s="49">
        <v>200.3</v>
      </c>
      <c r="Y13" s="49">
        <v>200.3</v>
      </c>
      <c r="Z13" s="49">
        <v>200.3</v>
      </c>
      <c r="AA13" s="49">
        <v>200.3</v>
      </c>
      <c r="AB13" s="49">
        <v>200.3</v>
      </c>
      <c r="AC13" s="56">
        <v>200.3</v>
      </c>
      <c r="AD13" s="56"/>
      <c r="AE13" s="56"/>
      <c r="AF13" s="57"/>
      <c r="AG13" s="57"/>
      <c r="AH13" s="72">
        <v>200.3</v>
      </c>
      <c r="AI13" s="196"/>
      <c r="AJ13" s="196"/>
      <c r="AK13" s="197"/>
      <c r="AL13" s="197"/>
      <c r="AM13" s="196"/>
      <c r="AN13" s="196"/>
      <c r="AO13" s="197"/>
      <c r="AP13" s="198"/>
    </row>
    <row r="14" spans="1:44" ht="21" customHeight="1" x14ac:dyDescent="0.3">
      <c r="A14" s="66" t="s">
        <v>28</v>
      </c>
      <c r="B14" s="5"/>
      <c r="C14" s="5"/>
      <c r="D14" s="6"/>
      <c r="E14" s="2"/>
      <c r="F14" s="8"/>
      <c r="G14" s="8"/>
      <c r="H14" s="7"/>
      <c r="I14" s="2"/>
      <c r="J14" s="1"/>
      <c r="K14" s="1">
        <f t="shared" si="0"/>
        <v>0</v>
      </c>
      <c r="L14" s="1">
        <f t="shared" si="1"/>
        <v>0</v>
      </c>
      <c r="M14" s="2"/>
      <c r="N14" s="2"/>
      <c r="O14" s="1">
        <v>150.19999999999999</v>
      </c>
      <c r="P14" s="1"/>
      <c r="Q14" s="1">
        <v>19</v>
      </c>
      <c r="R14" s="1">
        <v>732</v>
      </c>
      <c r="S14" s="1">
        <f t="shared" si="2"/>
        <v>13908</v>
      </c>
      <c r="T14" s="1">
        <f t="shared" si="3"/>
        <v>2781.5999999999985</v>
      </c>
      <c r="U14" s="1">
        <f t="shared" si="4"/>
        <v>16689.599999999999</v>
      </c>
      <c r="V14" s="1">
        <f t="shared" si="5"/>
        <v>200.27519999999998</v>
      </c>
      <c r="W14" s="1">
        <f t="shared" si="6"/>
        <v>50.075199999999995</v>
      </c>
      <c r="X14" s="49">
        <v>200.3</v>
      </c>
      <c r="Y14" s="49">
        <v>200.3</v>
      </c>
      <c r="Z14" s="49">
        <v>200.3</v>
      </c>
      <c r="AA14" s="49">
        <v>200.3</v>
      </c>
      <c r="AB14" s="49">
        <v>200.3</v>
      </c>
      <c r="AC14" s="56">
        <v>200.3</v>
      </c>
      <c r="AD14" s="56">
        <v>159.1</v>
      </c>
      <c r="AE14" s="56">
        <v>159.1</v>
      </c>
      <c r="AF14" s="57">
        <v>159.1</v>
      </c>
      <c r="AG14" s="58" t="s">
        <v>65</v>
      </c>
      <c r="AH14" s="72">
        <v>200.3</v>
      </c>
      <c r="AI14" s="196"/>
      <c r="AJ14" s="196"/>
      <c r="AK14" s="197"/>
      <c r="AL14" s="197"/>
      <c r="AM14" s="196"/>
      <c r="AN14" s="196"/>
      <c r="AO14" s="197"/>
      <c r="AP14" s="198"/>
    </row>
    <row r="15" spans="1:44" x14ac:dyDescent="0.3">
      <c r="A15" s="66" t="s">
        <v>29</v>
      </c>
      <c r="B15" s="5"/>
      <c r="C15" s="5"/>
      <c r="D15" s="6"/>
      <c r="E15" s="2"/>
      <c r="F15" s="8"/>
      <c r="G15" s="8"/>
      <c r="H15" s="7"/>
      <c r="I15" s="2"/>
      <c r="J15" s="1"/>
      <c r="K15" s="1">
        <f t="shared" si="0"/>
        <v>0</v>
      </c>
      <c r="L15" s="1">
        <f t="shared" si="1"/>
        <v>0</v>
      </c>
      <c r="M15" s="2"/>
      <c r="N15" s="2"/>
      <c r="O15" s="1">
        <v>300.39999999999998</v>
      </c>
      <c r="P15" s="1"/>
      <c r="Q15" s="1">
        <v>19</v>
      </c>
      <c r="R15" s="1">
        <f>732*2</f>
        <v>1464</v>
      </c>
      <c r="S15" s="1">
        <f t="shared" si="2"/>
        <v>27816</v>
      </c>
      <c r="T15" s="1">
        <f t="shared" si="3"/>
        <v>5563.1999999999971</v>
      </c>
      <c r="U15" s="1">
        <f t="shared" si="4"/>
        <v>33379.199999999997</v>
      </c>
      <c r="V15" s="1">
        <f>U15*12/1000+0.1667</f>
        <v>400.71709999999996</v>
      </c>
      <c r="W15" s="1">
        <f t="shared" si="6"/>
        <v>100.31709999999998</v>
      </c>
      <c r="X15" s="49">
        <v>400.6</v>
      </c>
      <c r="Y15" s="49">
        <v>400.6</v>
      </c>
      <c r="Z15" s="49">
        <v>400.6</v>
      </c>
      <c r="AA15" s="49">
        <v>400.6</v>
      </c>
      <c r="AB15" s="49">
        <v>400.6</v>
      </c>
      <c r="AC15" s="56">
        <v>400.6</v>
      </c>
      <c r="AD15" s="56"/>
      <c r="AE15" s="56"/>
      <c r="AF15" s="57"/>
      <c r="AG15" s="57"/>
      <c r="AH15" s="72">
        <v>400.6</v>
      </c>
      <c r="AI15" s="196"/>
      <c r="AJ15" s="196"/>
      <c r="AK15" s="197"/>
      <c r="AL15" s="197"/>
      <c r="AM15" s="196"/>
      <c r="AN15" s="196"/>
      <c r="AO15" s="197"/>
      <c r="AP15" s="198"/>
      <c r="AR15" s="4" t="s">
        <v>76</v>
      </c>
    </row>
    <row r="16" spans="1:44" x14ac:dyDescent="0.3">
      <c r="A16" s="66" t="s">
        <v>30</v>
      </c>
      <c r="B16" s="5"/>
      <c r="C16" s="5"/>
      <c r="D16" s="6"/>
      <c r="E16" s="2"/>
      <c r="F16" s="8"/>
      <c r="G16" s="8"/>
      <c r="H16" s="7"/>
      <c r="I16" s="2"/>
      <c r="J16" s="1"/>
      <c r="K16" s="1">
        <f t="shared" si="0"/>
        <v>0</v>
      </c>
      <c r="L16" s="1">
        <f t="shared" si="1"/>
        <v>0</v>
      </c>
      <c r="M16" s="2"/>
      <c r="N16" s="2"/>
      <c r="O16" s="1">
        <v>150.19999999999999</v>
      </c>
      <c r="P16" s="1"/>
      <c r="Q16" s="1">
        <v>19</v>
      </c>
      <c r="R16" s="1">
        <v>732</v>
      </c>
      <c r="S16" s="1">
        <f t="shared" si="2"/>
        <v>13908</v>
      </c>
      <c r="T16" s="1">
        <f t="shared" si="3"/>
        <v>2781.5999999999985</v>
      </c>
      <c r="U16" s="1">
        <f t="shared" si="4"/>
        <v>16689.599999999999</v>
      </c>
      <c r="V16" s="1">
        <f t="shared" si="5"/>
        <v>200.27519999999998</v>
      </c>
      <c r="W16" s="1">
        <f t="shared" si="6"/>
        <v>50.075199999999995</v>
      </c>
      <c r="X16" s="49">
        <v>200.3</v>
      </c>
      <c r="Y16" s="49">
        <v>200.3</v>
      </c>
      <c r="Z16" s="49">
        <v>200.3</v>
      </c>
      <c r="AA16" s="49">
        <v>200.3</v>
      </c>
      <c r="AB16" s="49">
        <v>200.3</v>
      </c>
      <c r="AC16" s="56">
        <v>200.3</v>
      </c>
      <c r="AD16" s="56"/>
      <c r="AE16" s="56"/>
      <c r="AF16" s="57"/>
      <c r="AG16" s="57"/>
      <c r="AH16" s="72">
        <v>200.3</v>
      </c>
      <c r="AI16" s="196"/>
      <c r="AJ16" s="196"/>
      <c r="AK16" s="197"/>
      <c r="AL16" s="197"/>
      <c r="AM16" s="196"/>
      <c r="AN16" s="196"/>
      <c r="AO16" s="197"/>
      <c r="AP16" s="198"/>
    </row>
    <row r="17" spans="1:42" s="32" customFormat="1" x14ac:dyDescent="0.3">
      <c r="A17" s="65" t="s">
        <v>31</v>
      </c>
      <c r="B17" s="26"/>
      <c r="C17" s="26"/>
      <c r="D17" s="27"/>
      <c r="E17" s="30"/>
      <c r="F17" s="33"/>
      <c r="G17" s="33"/>
      <c r="H17" s="29"/>
      <c r="I17" s="30"/>
      <c r="J17" s="28"/>
      <c r="K17" s="28">
        <f t="shared" si="0"/>
        <v>0</v>
      </c>
      <c r="L17" s="28">
        <f t="shared" si="1"/>
        <v>0</v>
      </c>
      <c r="M17" s="30"/>
      <c r="N17" s="30"/>
      <c r="O17" s="28"/>
      <c r="P17" s="28"/>
      <c r="Q17" s="28"/>
      <c r="R17" s="28"/>
      <c r="S17" s="28"/>
      <c r="T17" s="28"/>
      <c r="U17" s="28"/>
      <c r="V17" s="28"/>
      <c r="W17" s="28"/>
      <c r="X17" s="48"/>
      <c r="Y17" s="48">
        <f>X17</f>
        <v>0</v>
      </c>
      <c r="Z17" s="48"/>
      <c r="AA17" s="48"/>
      <c r="AB17" s="48"/>
      <c r="AC17" s="54"/>
      <c r="AD17" s="54"/>
      <c r="AE17" s="54"/>
      <c r="AF17" s="55"/>
      <c r="AG17" s="55"/>
      <c r="AH17" s="71"/>
      <c r="AI17" s="196"/>
      <c r="AJ17" s="196"/>
      <c r="AK17" s="197"/>
      <c r="AL17" s="197"/>
      <c r="AM17" s="196"/>
      <c r="AN17" s="196"/>
      <c r="AO17" s="197"/>
      <c r="AP17" s="198"/>
    </row>
    <row r="18" spans="1:42" x14ac:dyDescent="0.3">
      <c r="A18" s="66" t="s">
        <v>32</v>
      </c>
      <c r="B18" s="43">
        <v>12</v>
      </c>
      <c r="C18" s="5">
        <v>16.12</v>
      </c>
      <c r="D18" s="6">
        <v>193.4</v>
      </c>
      <c r="E18" s="1">
        <f>C18+(C18*15/100)</f>
        <v>18.538</v>
      </c>
      <c r="F18" s="1">
        <f>B18*E18</f>
        <v>222.45600000000002</v>
      </c>
      <c r="G18" s="1"/>
      <c r="H18" s="7">
        <f>B18</f>
        <v>12</v>
      </c>
      <c r="I18" s="1">
        <f>I7</f>
        <v>17.600000000000001</v>
      </c>
      <c r="J18" s="1">
        <f>I18*B18</f>
        <v>211.20000000000002</v>
      </c>
      <c r="K18" s="1">
        <f t="shared" si="0"/>
        <v>190.08</v>
      </c>
      <c r="L18" s="1">
        <f t="shared" si="1"/>
        <v>21.12</v>
      </c>
      <c r="M18" s="2"/>
      <c r="N18" s="2"/>
      <c r="O18" s="1">
        <v>150.19999999999999</v>
      </c>
      <c r="P18" s="1">
        <f>O18</f>
        <v>150.19999999999999</v>
      </c>
      <c r="Q18" s="1">
        <v>19</v>
      </c>
      <c r="R18" s="1">
        <v>732</v>
      </c>
      <c r="S18" s="1">
        <f t="shared" si="2"/>
        <v>13908</v>
      </c>
      <c r="T18" s="1">
        <f t="shared" si="3"/>
        <v>2781.5999999999985</v>
      </c>
      <c r="U18" s="1">
        <f t="shared" si="4"/>
        <v>16689.599999999999</v>
      </c>
      <c r="V18" s="1">
        <f>U18*12/1000</f>
        <v>200.27519999999998</v>
      </c>
      <c r="W18" s="1">
        <f t="shared" si="6"/>
        <v>50.075199999999995</v>
      </c>
      <c r="X18" s="49">
        <v>200.3</v>
      </c>
      <c r="Y18" s="49">
        <v>200.3</v>
      </c>
      <c r="Z18" s="49">
        <v>200.3</v>
      </c>
      <c r="AA18" s="49">
        <v>200.3</v>
      </c>
      <c r="AB18" s="49">
        <v>200.3</v>
      </c>
      <c r="AC18" s="56">
        <v>200.3</v>
      </c>
      <c r="AD18" s="56"/>
      <c r="AE18" s="56"/>
      <c r="AF18" s="57"/>
      <c r="AG18" s="57"/>
      <c r="AH18" s="72">
        <v>200.3</v>
      </c>
      <c r="AI18" s="196">
        <v>556.43999999999994</v>
      </c>
      <c r="AJ18" s="196"/>
      <c r="AK18" s="197"/>
      <c r="AL18" s="197"/>
      <c r="AM18" s="196">
        <v>556.43999999999994</v>
      </c>
      <c r="AN18" s="196"/>
      <c r="AO18" s="197"/>
      <c r="AP18" s="198"/>
    </row>
    <row r="19" spans="1:42" ht="20.25" customHeight="1" x14ac:dyDescent="0.3">
      <c r="A19" s="66" t="s">
        <v>33</v>
      </c>
      <c r="B19" s="5"/>
      <c r="C19" s="5"/>
      <c r="D19" s="6"/>
      <c r="E19" s="2"/>
      <c r="F19" s="8"/>
      <c r="G19" s="8"/>
      <c r="H19" s="7"/>
      <c r="I19" s="1"/>
      <c r="J19" s="1"/>
      <c r="K19" s="1">
        <f t="shared" si="0"/>
        <v>0</v>
      </c>
      <c r="L19" s="1">
        <f t="shared" si="1"/>
        <v>0</v>
      </c>
      <c r="M19" s="2"/>
      <c r="N19" s="2"/>
      <c r="O19" s="1">
        <v>150.19999999999999</v>
      </c>
      <c r="P19" s="1"/>
      <c r="Q19" s="1">
        <v>19</v>
      </c>
      <c r="R19" s="1">
        <v>732</v>
      </c>
      <c r="S19" s="1">
        <f t="shared" si="2"/>
        <v>13908</v>
      </c>
      <c r="T19" s="1">
        <f t="shared" si="3"/>
        <v>2781.5999999999985</v>
      </c>
      <c r="U19" s="1">
        <f t="shared" si="4"/>
        <v>16689.599999999999</v>
      </c>
      <c r="V19" s="1">
        <f>U19*12/1000</f>
        <v>200.27519999999998</v>
      </c>
      <c r="W19" s="1">
        <f t="shared" si="6"/>
        <v>50.075199999999995</v>
      </c>
      <c r="X19" s="49">
        <v>200.3</v>
      </c>
      <c r="Y19" s="49">
        <v>243.2</v>
      </c>
      <c r="Z19" s="49">
        <v>243.2</v>
      </c>
      <c r="AA19" s="49">
        <v>243.2</v>
      </c>
      <c r="AB19" s="49">
        <v>243.2</v>
      </c>
      <c r="AC19" s="56">
        <v>200.3</v>
      </c>
      <c r="AD19" s="56"/>
      <c r="AE19" s="56"/>
      <c r="AF19" s="57">
        <v>260.3</v>
      </c>
      <c r="AG19" s="58" t="s">
        <v>63</v>
      </c>
      <c r="AH19" s="72">
        <v>200.3</v>
      </c>
      <c r="AI19" s="196"/>
      <c r="AJ19" s="196"/>
      <c r="AK19" s="197"/>
      <c r="AL19" s="197"/>
      <c r="AM19" s="196"/>
      <c r="AN19" s="196"/>
      <c r="AO19" s="197"/>
      <c r="AP19" s="198"/>
    </row>
    <row r="20" spans="1:42" s="32" customFormat="1" x14ac:dyDescent="0.3">
      <c r="A20" s="65" t="s">
        <v>34</v>
      </c>
      <c r="B20" s="42">
        <v>4</v>
      </c>
      <c r="C20" s="26">
        <v>16.12</v>
      </c>
      <c r="D20" s="27">
        <v>64.5</v>
      </c>
      <c r="E20" s="28">
        <f>C20+(C20*15/100)</f>
        <v>18.538</v>
      </c>
      <c r="F20" s="34">
        <f>B20*E20</f>
        <v>74.152000000000001</v>
      </c>
      <c r="G20" s="34"/>
      <c r="H20" s="29">
        <f>B20</f>
        <v>4</v>
      </c>
      <c r="I20" s="28">
        <f>I18</f>
        <v>17.600000000000001</v>
      </c>
      <c r="J20" s="28">
        <f>I20*B20</f>
        <v>70.400000000000006</v>
      </c>
      <c r="K20" s="28">
        <f t="shared" si="0"/>
        <v>63.360000000000007</v>
      </c>
      <c r="L20" s="28">
        <f t="shared" si="1"/>
        <v>7.04</v>
      </c>
      <c r="M20" s="30"/>
      <c r="N20" s="30"/>
      <c r="O20" s="28"/>
      <c r="P20" s="28">
        <f>O20</f>
        <v>0</v>
      </c>
      <c r="Q20" s="28"/>
      <c r="R20" s="28"/>
      <c r="S20" s="28"/>
      <c r="T20" s="28"/>
      <c r="U20" s="28"/>
      <c r="V20" s="28"/>
      <c r="W20" s="28"/>
      <c r="X20" s="48"/>
      <c r="Y20" s="48">
        <f>X20</f>
        <v>0</v>
      </c>
      <c r="Z20" s="48"/>
      <c r="AA20" s="48"/>
      <c r="AB20" s="48"/>
      <c r="AC20" s="54"/>
      <c r="AD20" s="54"/>
      <c r="AE20" s="54"/>
      <c r="AF20" s="55"/>
      <c r="AG20" s="55"/>
      <c r="AH20" s="71"/>
      <c r="AI20" s="196">
        <v>185.48</v>
      </c>
      <c r="AJ20" s="196"/>
      <c r="AK20" s="197">
        <v>132</v>
      </c>
      <c r="AL20" s="197"/>
      <c r="AM20" s="196">
        <v>121</v>
      </c>
      <c r="AN20" s="196"/>
      <c r="AO20" s="197">
        <v>74.5</v>
      </c>
      <c r="AP20" s="198"/>
    </row>
    <row r="21" spans="1:42" x14ac:dyDescent="0.3">
      <c r="A21" s="66" t="s">
        <v>35</v>
      </c>
      <c r="B21" s="5"/>
      <c r="C21" s="5"/>
      <c r="D21" s="6"/>
      <c r="E21" s="2"/>
      <c r="F21" s="8"/>
      <c r="G21" s="8"/>
      <c r="H21" s="7"/>
      <c r="I21" s="2"/>
      <c r="J21" s="1"/>
      <c r="K21" s="1">
        <f t="shared" si="0"/>
        <v>0</v>
      </c>
      <c r="L21" s="1">
        <f t="shared" si="1"/>
        <v>0</v>
      </c>
      <c r="M21" s="2"/>
      <c r="N21" s="2"/>
      <c r="O21" s="1">
        <v>150.19999999999999</v>
      </c>
      <c r="P21" s="1"/>
      <c r="Q21" s="1">
        <v>19</v>
      </c>
      <c r="R21" s="1">
        <v>732</v>
      </c>
      <c r="S21" s="1">
        <f t="shared" si="2"/>
        <v>13908</v>
      </c>
      <c r="T21" s="1">
        <f t="shared" si="3"/>
        <v>2781.5999999999985</v>
      </c>
      <c r="U21" s="1">
        <f t="shared" si="4"/>
        <v>16689.599999999999</v>
      </c>
      <c r="V21" s="1">
        <f>U21*12/1000</f>
        <v>200.27519999999998</v>
      </c>
      <c r="W21" s="1">
        <f t="shared" si="6"/>
        <v>50.075199999999995</v>
      </c>
      <c r="X21" s="49">
        <v>200.3</v>
      </c>
      <c r="Y21" s="49">
        <v>200.3</v>
      </c>
      <c r="Z21" s="49">
        <v>200.3</v>
      </c>
      <c r="AA21" s="49">
        <v>200.3</v>
      </c>
      <c r="AB21" s="49">
        <v>200.3</v>
      </c>
      <c r="AC21" s="56">
        <v>200.3</v>
      </c>
      <c r="AD21" s="56">
        <v>200.3</v>
      </c>
      <c r="AE21" s="56">
        <v>200.3</v>
      </c>
      <c r="AF21" s="57">
        <v>200.3</v>
      </c>
      <c r="AG21" s="57"/>
      <c r="AH21" s="72">
        <v>200.3</v>
      </c>
      <c r="AI21" s="196"/>
      <c r="AJ21" s="196"/>
      <c r="AK21" s="197"/>
      <c r="AL21" s="197"/>
      <c r="AM21" s="196"/>
      <c r="AN21" s="196"/>
      <c r="AO21" s="197"/>
      <c r="AP21" s="198"/>
    </row>
    <row r="22" spans="1:42" x14ac:dyDescent="0.3">
      <c r="A22" s="66" t="s">
        <v>36</v>
      </c>
      <c r="B22" s="5"/>
      <c r="C22" s="5"/>
      <c r="D22" s="6"/>
      <c r="E22" s="2"/>
      <c r="F22" s="8"/>
      <c r="G22" s="8"/>
      <c r="H22" s="7"/>
      <c r="I22" s="2"/>
      <c r="J22" s="1"/>
      <c r="K22" s="1">
        <f t="shared" si="0"/>
        <v>0</v>
      </c>
      <c r="L22" s="1">
        <f t="shared" si="1"/>
        <v>0</v>
      </c>
      <c r="M22" s="2"/>
      <c r="N22" s="2"/>
      <c r="O22" s="1">
        <v>150.19999999999999</v>
      </c>
      <c r="P22" s="1"/>
      <c r="Q22" s="1">
        <v>19</v>
      </c>
      <c r="R22" s="1">
        <v>732</v>
      </c>
      <c r="S22" s="1">
        <f t="shared" si="2"/>
        <v>13908</v>
      </c>
      <c r="T22" s="1">
        <f t="shared" si="3"/>
        <v>2781.5999999999985</v>
      </c>
      <c r="U22" s="1">
        <f t="shared" si="4"/>
        <v>16689.599999999999</v>
      </c>
      <c r="V22" s="1">
        <f>U22*12/1000</f>
        <v>200.27519999999998</v>
      </c>
      <c r="W22" s="1">
        <f t="shared" si="6"/>
        <v>50.075199999999995</v>
      </c>
      <c r="X22" s="49">
        <v>200.3</v>
      </c>
      <c r="Y22" s="49">
        <v>200.3</v>
      </c>
      <c r="Z22" s="49">
        <v>200.3</v>
      </c>
      <c r="AA22" s="49">
        <v>200.3</v>
      </c>
      <c r="AB22" s="49">
        <v>200.3</v>
      </c>
      <c r="AC22" s="56">
        <v>200.3</v>
      </c>
      <c r="AD22" s="56">
        <v>200.3</v>
      </c>
      <c r="AE22" s="56">
        <v>200.3</v>
      </c>
      <c r="AF22" s="56">
        <v>200.3</v>
      </c>
      <c r="AG22" s="57"/>
      <c r="AH22" s="72">
        <v>200.3</v>
      </c>
      <c r="AI22" s="196"/>
      <c r="AJ22" s="196"/>
      <c r="AK22" s="197"/>
      <c r="AL22" s="197"/>
      <c r="AM22" s="196"/>
      <c r="AN22" s="196"/>
      <c r="AO22" s="197"/>
      <c r="AP22" s="198"/>
    </row>
    <row r="23" spans="1:42" x14ac:dyDescent="0.3">
      <c r="A23" s="66" t="s">
        <v>37</v>
      </c>
      <c r="B23" s="5"/>
      <c r="C23" s="5"/>
      <c r="D23" s="6"/>
      <c r="E23" s="2"/>
      <c r="F23" s="8"/>
      <c r="G23" s="8"/>
      <c r="H23" s="7"/>
      <c r="I23" s="2"/>
      <c r="J23" s="1"/>
      <c r="K23" s="1">
        <f t="shared" si="0"/>
        <v>0</v>
      </c>
      <c r="L23" s="1">
        <f t="shared" si="1"/>
        <v>0</v>
      </c>
      <c r="M23" s="2"/>
      <c r="N23" s="2"/>
      <c r="O23" s="1">
        <v>150.19999999999999</v>
      </c>
      <c r="P23" s="1"/>
      <c r="Q23" s="1">
        <v>19</v>
      </c>
      <c r="R23" s="1">
        <v>732</v>
      </c>
      <c r="S23" s="1">
        <f t="shared" si="2"/>
        <v>13908</v>
      </c>
      <c r="T23" s="1">
        <f t="shared" si="3"/>
        <v>2781.5999999999985</v>
      </c>
      <c r="U23" s="1">
        <f t="shared" si="4"/>
        <v>16689.599999999999</v>
      </c>
      <c r="V23" s="1">
        <f>U23*12/1000</f>
        <v>200.27519999999998</v>
      </c>
      <c r="W23" s="1">
        <f t="shared" si="6"/>
        <v>50.075199999999995</v>
      </c>
      <c r="X23" s="49">
        <v>200.3</v>
      </c>
      <c r="Y23" s="49">
        <v>200.3</v>
      </c>
      <c r="Z23" s="49">
        <v>200.3</v>
      </c>
      <c r="AA23" s="49">
        <v>200.3</v>
      </c>
      <c r="AB23" s="49">
        <v>200.3</v>
      </c>
      <c r="AC23" s="56">
        <v>200.3</v>
      </c>
      <c r="AD23" s="56">
        <v>200.3</v>
      </c>
      <c r="AE23" s="56">
        <v>200.3</v>
      </c>
      <c r="AF23" s="56">
        <v>200.3</v>
      </c>
      <c r="AG23" s="57"/>
      <c r="AH23" s="72">
        <v>200.3</v>
      </c>
      <c r="AI23" s="196"/>
      <c r="AJ23" s="196"/>
      <c r="AK23" s="197"/>
      <c r="AL23" s="197"/>
      <c r="AM23" s="196"/>
      <c r="AN23" s="196"/>
      <c r="AO23" s="197"/>
      <c r="AP23" s="198"/>
    </row>
    <row r="24" spans="1:42" s="32" customFormat="1" x14ac:dyDescent="0.3">
      <c r="A24" s="65" t="s">
        <v>38</v>
      </c>
      <c r="B24" s="26"/>
      <c r="C24" s="26"/>
      <c r="D24" s="27"/>
      <c r="E24" s="30"/>
      <c r="F24" s="33"/>
      <c r="G24" s="33"/>
      <c r="H24" s="29"/>
      <c r="I24" s="30"/>
      <c r="J24" s="28"/>
      <c r="K24" s="28">
        <f t="shared" si="0"/>
        <v>0</v>
      </c>
      <c r="L24" s="28">
        <f t="shared" si="1"/>
        <v>0</v>
      </c>
      <c r="M24" s="30"/>
      <c r="N24" s="30"/>
      <c r="O24" s="28"/>
      <c r="P24" s="28"/>
      <c r="Q24" s="28"/>
      <c r="R24" s="28"/>
      <c r="S24" s="28"/>
      <c r="T24" s="28"/>
      <c r="U24" s="28"/>
      <c r="V24" s="28"/>
      <c r="W24" s="28"/>
      <c r="X24" s="48"/>
      <c r="Y24" s="48">
        <f>X24</f>
        <v>0</v>
      </c>
      <c r="Z24" s="48"/>
      <c r="AA24" s="48"/>
      <c r="AB24" s="48"/>
      <c r="AC24" s="54"/>
      <c r="AD24" s="54"/>
      <c r="AE24" s="54"/>
      <c r="AF24" s="55"/>
      <c r="AG24" s="55"/>
      <c r="AH24" s="71"/>
      <c r="AI24" s="196"/>
      <c r="AJ24" s="196"/>
      <c r="AK24" s="197"/>
      <c r="AL24" s="197"/>
      <c r="AM24" s="196"/>
      <c r="AN24" s="196"/>
      <c r="AO24" s="197"/>
      <c r="AP24" s="198"/>
    </row>
    <row r="25" spans="1:42" s="32" customFormat="1" x14ac:dyDescent="0.3">
      <c r="A25" s="65" t="s">
        <v>39</v>
      </c>
      <c r="B25" s="26"/>
      <c r="C25" s="26"/>
      <c r="D25" s="27"/>
      <c r="E25" s="30"/>
      <c r="F25" s="33"/>
      <c r="G25" s="33"/>
      <c r="H25" s="29"/>
      <c r="I25" s="30"/>
      <c r="J25" s="28"/>
      <c r="K25" s="28">
        <f t="shared" si="0"/>
        <v>0</v>
      </c>
      <c r="L25" s="28">
        <f t="shared" si="1"/>
        <v>0</v>
      </c>
      <c r="M25" s="30"/>
      <c r="N25" s="30"/>
      <c r="O25" s="28"/>
      <c r="P25" s="28"/>
      <c r="Q25" s="28"/>
      <c r="R25" s="28"/>
      <c r="S25" s="28"/>
      <c r="T25" s="28"/>
      <c r="U25" s="28"/>
      <c r="V25" s="28"/>
      <c r="W25" s="28"/>
      <c r="X25" s="48"/>
      <c r="Y25" s="48">
        <f>X25</f>
        <v>0</v>
      </c>
      <c r="Z25" s="48"/>
      <c r="AA25" s="48"/>
      <c r="AB25" s="48"/>
      <c r="AC25" s="54"/>
      <c r="AD25" s="54"/>
      <c r="AE25" s="54"/>
      <c r="AF25" s="55">
        <f>AC25</f>
        <v>0</v>
      </c>
      <c r="AG25" s="55">
        <f>AF25</f>
        <v>0</v>
      </c>
      <c r="AH25" s="71"/>
      <c r="AI25" s="196"/>
      <c r="AJ25" s="196"/>
      <c r="AK25" s="197"/>
      <c r="AL25" s="197"/>
      <c r="AM25" s="196"/>
      <c r="AN25" s="196"/>
      <c r="AO25" s="197"/>
      <c r="AP25" s="198"/>
    </row>
    <row r="26" spans="1:42" s="32" customFormat="1" x14ac:dyDescent="0.3">
      <c r="A26" s="65" t="s">
        <v>40</v>
      </c>
      <c r="B26" s="26"/>
      <c r="C26" s="26"/>
      <c r="D26" s="27"/>
      <c r="E26" s="30"/>
      <c r="F26" s="33"/>
      <c r="G26" s="33"/>
      <c r="H26" s="29"/>
      <c r="I26" s="30"/>
      <c r="J26" s="28"/>
      <c r="K26" s="28">
        <f t="shared" si="0"/>
        <v>0</v>
      </c>
      <c r="L26" s="28">
        <f t="shared" si="1"/>
        <v>0</v>
      </c>
      <c r="M26" s="30"/>
      <c r="N26" s="30"/>
      <c r="O26" s="28"/>
      <c r="P26" s="28"/>
      <c r="Q26" s="28"/>
      <c r="R26" s="28"/>
      <c r="S26" s="28"/>
      <c r="T26" s="28"/>
      <c r="U26" s="28"/>
      <c r="V26" s="28"/>
      <c r="W26" s="28"/>
      <c r="X26" s="48"/>
      <c r="Y26" s="48">
        <f>X26</f>
        <v>0</v>
      </c>
      <c r="Z26" s="48"/>
      <c r="AA26" s="48"/>
      <c r="AB26" s="48"/>
      <c r="AC26" s="54"/>
      <c r="AD26" s="54"/>
      <c r="AE26" s="54"/>
      <c r="AF26" s="55"/>
      <c r="AG26" s="55"/>
      <c r="AH26" s="71"/>
      <c r="AI26" s="196"/>
      <c r="AJ26" s="196"/>
      <c r="AK26" s="197"/>
      <c r="AL26" s="197"/>
      <c r="AM26" s="196"/>
      <c r="AN26" s="196"/>
      <c r="AO26" s="197"/>
      <c r="AP26" s="198"/>
    </row>
    <row r="27" spans="1:42" s="32" customFormat="1" x14ac:dyDescent="0.3">
      <c r="A27" s="65" t="s">
        <v>41</v>
      </c>
      <c r="B27" s="26"/>
      <c r="C27" s="26"/>
      <c r="D27" s="27"/>
      <c r="E27" s="30"/>
      <c r="F27" s="33"/>
      <c r="G27" s="33"/>
      <c r="H27" s="29"/>
      <c r="I27" s="30"/>
      <c r="J27" s="28"/>
      <c r="K27" s="28">
        <f t="shared" si="0"/>
        <v>0</v>
      </c>
      <c r="L27" s="28">
        <f t="shared" si="1"/>
        <v>0</v>
      </c>
      <c r="M27" s="30"/>
      <c r="N27" s="30"/>
      <c r="O27" s="28"/>
      <c r="P27" s="28"/>
      <c r="Q27" s="28"/>
      <c r="R27" s="28"/>
      <c r="S27" s="28"/>
      <c r="T27" s="28"/>
      <c r="U27" s="28"/>
      <c r="V27" s="28"/>
      <c r="W27" s="28"/>
      <c r="X27" s="48"/>
      <c r="Y27" s="48">
        <f>X27</f>
        <v>0</v>
      </c>
      <c r="Z27" s="48"/>
      <c r="AA27" s="48"/>
      <c r="AB27" s="48"/>
      <c r="AC27" s="54"/>
      <c r="AD27" s="54"/>
      <c r="AE27" s="54"/>
      <c r="AF27" s="55"/>
      <c r="AG27" s="55"/>
      <c r="AH27" s="71"/>
      <c r="AI27" s="196"/>
      <c r="AJ27" s="196"/>
      <c r="AK27" s="197"/>
      <c r="AL27" s="197"/>
      <c r="AM27" s="196"/>
      <c r="AN27" s="196"/>
      <c r="AO27" s="197"/>
      <c r="AP27" s="198"/>
    </row>
    <row r="28" spans="1:42" x14ac:dyDescent="0.3">
      <c r="A28" s="66" t="s">
        <v>42</v>
      </c>
      <c r="B28" s="5"/>
      <c r="C28" s="5"/>
      <c r="D28" s="6"/>
      <c r="E28" s="2"/>
      <c r="F28" s="8"/>
      <c r="G28" s="8"/>
      <c r="H28" s="7"/>
      <c r="I28" s="2"/>
      <c r="J28" s="1"/>
      <c r="K28" s="1">
        <f t="shared" si="0"/>
        <v>0</v>
      </c>
      <c r="L28" s="1">
        <f t="shared" si="1"/>
        <v>0</v>
      </c>
      <c r="M28" s="2"/>
      <c r="N28" s="2"/>
      <c r="O28" s="1">
        <v>150.19999999999999</v>
      </c>
      <c r="P28" s="1"/>
      <c r="Q28" s="1">
        <v>19</v>
      </c>
      <c r="R28" s="1">
        <v>732</v>
      </c>
      <c r="S28" s="1">
        <f t="shared" si="2"/>
        <v>13908</v>
      </c>
      <c r="T28" s="1">
        <f t="shared" si="3"/>
        <v>2781.5999999999985</v>
      </c>
      <c r="U28" s="1">
        <f t="shared" si="4"/>
        <v>16689.599999999999</v>
      </c>
      <c r="V28" s="1">
        <f>U28*12/1000</f>
        <v>200.27519999999998</v>
      </c>
      <c r="W28" s="1">
        <f t="shared" si="6"/>
        <v>50.075199999999995</v>
      </c>
      <c r="X28" s="49">
        <v>200.3</v>
      </c>
      <c r="Y28" s="49">
        <v>200.3</v>
      </c>
      <c r="Z28" s="49">
        <v>200.3</v>
      </c>
      <c r="AA28" s="49">
        <v>199.7</v>
      </c>
      <c r="AB28" s="49">
        <v>199.7</v>
      </c>
      <c r="AC28" s="56">
        <v>200.3</v>
      </c>
      <c r="AD28" s="56">
        <v>199.7</v>
      </c>
      <c r="AE28" s="56">
        <v>199.7</v>
      </c>
      <c r="AF28" s="57">
        <v>199.7</v>
      </c>
      <c r="AG28" s="57">
        <v>0</v>
      </c>
      <c r="AH28" s="72">
        <v>200.3</v>
      </c>
      <c r="AI28" s="196"/>
      <c r="AJ28" s="196"/>
      <c r="AK28" s="197"/>
      <c r="AL28" s="197"/>
      <c r="AM28" s="196"/>
      <c r="AN28" s="196"/>
      <c r="AO28" s="197"/>
      <c r="AP28" s="198"/>
    </row>
    <row r="29" spans="1:42" s="32" customFormat="1" x14ac:dyDescent="0.3">
      <c r="A29" s="65" t="s">
        <v>43</v>
      </c>
      <c r="B29" s="26"/>
      <c r="C29" s="26"/>
      <c r="D29" s="27"/>
      <c r="E29" s="30"/>
      <c r="F29" s="33"/>
      <c r="G29" s="33"/>
      <c r="H29" s="29"/>
      <c r="I29" s="30"/>
      <c r="J29" s="28"/>
      <c r="K29" s="28">
        <f t="shared" si="0"/>
        <v>0</v>
      </c>
      <c r="L29" s="28">
        <f t="shared" si="1"/>
        <v>0</v>
      </c>
      <c r="M29" s="30"/>
      <c r="N29" s="30"/>
      <c r="O29" s="28"/>
      <c r="P29" s="28"/>
      <c r="Q29" s="28"/>
      <c r="R29" s="28"/>
      <c r="S29" s="28"/>
      <c r="T29" s="28"/>
      <c r="U29" s="28"/>
      <c r="V29" s="28"/>
      <c r="W29" s="28"/>
      <c r="X29" s="48"/>
      <c r="Y29" s="48">
        <f>X29</f>
        <v>0</v>
      </c>
      <c r="Z29" s="48"/>
      <c r="AA29" s="48"/>
      <c r="AB29" s="48"/>
      <c r="AC29" s="54"/>
      <c r="AD29" s="54"/>
      <c r="AE29" s="54"/>
      <c r="AF29" s="55">
        <f>AC29</f>
        <v>0</v>
      </c>
      <c r="AG29" s="55">
        <f>AF29</f>
        <v>0</v>
      </c>
      <c r="AH29" s="71"/>
      <c r="AI29" s="196"/>
      <c r="AJ29" s="196"/>
      <c r="AK29" s="197"/>
      <c r="AL29" s="197"/>
      <c r="AM29" s="196"/>
      <c r="AN29" s="196"/>
      <c r="AO29" s="197"/>
      <c r="AP29" s="198"/>
    </row>
    <row r="30" spans="1:42" x14ac:dyDescent="0.3">
      <c r="A30" s="66" t="s">
        <v>44</v>
      </c>
      <c r="B30" s="5"/>
      <c r="C30" s="5"/>
      <c r="D30" s="6"/>
      <c r="E30" s="2"/>
      <c r="F30" s="8"/>
      <c r="G30" s="8"/>
      <c r="H30" s="7"/>
      <c r="I30" s="2"/>
      <c r="J30" s="1"/>
      <c r="K30" s="1">
        <f t="shared" si="0"/>
        <v>0</v>
      </c>
      <c r="L30" s="1">
        <f t="shared" si="1"/>
        <v>0</v>
      </c>
      <c r="M30" s="2"/>
      <c r="N30" s="2"/>
      <c r="O30" s="1">
        <v>150.19999999999999</v>
      </c>
      <c r="P30" s="1"/>
      <c r="Q30" s="1">
        <v>19</v>
      </c>
      <c r="R30" s="1">
        <v>732</v>
      </c>
      <c r="S30" s="1">
        <f t="shared" si="2"/>
        <v>13908</v>
      </c>
      <c r="T30" s="1">
        <f t="shared" si="3"/>
        <v>2781.5999999999985</v>
      </c>
      <c r="U30" s="1">
        <f t="shared" si="4"/>
        <v>16689.599999999999</v>
      </c>
      <c r="V30" s="1">
        <f>U30*12/1000</f>
        <v>200.27519999999998</v>
      </c>
      <c r="W30" s="1">
        <f t="shared" si="6"/>
        <v>50.075199999999995</v>
      </c>
      <c r="X30" s="49">
        <v>200.3</v>
      </c>
      <c r="Y30" s="49">
        <v>200.3</v>
      </c>
      <c r="Z30" s="49">
        <v>200.3</v>
      </c>
      <c r="AA30" s="49">
        <v>200.3</v>
      </c>
      <c r="AB30" s="49">
        <v>200.3</v>
      </c>
      <c r="AC30" s="56">
        <v>200.3</v>
      </c>
      <c r="AD30" s="56">
        <v>200.3</v>
      </c>
      <c r="AE30" s="56">
        <v>200.3</v>
      </c>
      <c r="AF30" s="57">
        <v>200.3</v>
      </c>
      <c r="AG30" s="57" t="s">
        <v>62</v>
      </c>
      <c r="AH30" s="72">
        <v>200.3</v>
      </c>
      <c r="AI30" s="196"/>
      <c r="AJ30" s="196"/>
      <c r="AK30" s="197"/>
      <c r="AL30" s="197"/>
      <c r="AM30" s="196"/>
      <c r="AN30" s="196"/>
      <c r="AO30" s="197"/>
      <c r="AP30" s="198"/>
    </row>
    <row r="31" spans="1:42" x14ac:dyDescent="0.3">
      <c r="A31" s="66" t="s">
        <v>45</v>
      </c>
      <c r="B31" s="5"/>
      <c r="C31" s="5"/>
      <c r="D31" s="6"/>
      <c r="E31" s="2"/>
      <c r="F31" s="8"/>
      <c r="G31" s="8"/>
      <c r="H31" s="7"/>
      <c r="I31" s="2"/>
      <c r="J31" s="1"/>
      <c r="K31" s="1">
        <f t="shared" si="0"/>
        <v>0</v>
      </c>
      <c r="L31" s="1">
        <f t="shared" si="1"/>
        <v>0</v>
      </c>
      <c r="M31" s="2"/>
      <c r="N31" s="2"/>
      <c r="O31" s="1">
        <v>150.19999999999999</v>
      </c>
      <c r="P31" s="1"/>
      <c r="Q31" s="1">
        <v>19</v>
      </c>
      <c r="R31" s="1">
        <v>732</v>
      </c>
      <c r="S31" s="1">
        <f t="shared" si="2"/>
        <v>13908</v>
      </c>
      <c r="T31" s="1">
        <f t="shared" si="3"/>
        <v>2781.5999999999985</v>
      </c>
      <c r="U31" s="1">
        <f t="shared" si="4"/>
        <v>16689.599999999999</v>
      </c>
      <c r="V31" s="1">
        <f>U31*12/1000</f>
        <v>200.27519999999998</v>
      </c>
      <c r="W31" s="1">
        <f t="shared" si="6"/>
        <v>50.075199999999995</v>
      </c>
      <c r="X31" s="49">
        <v>200.3</v>
      </c>
      <c r="Y31" s="49">
        <v>200.3</v>
      </c>
      <c r="Z31" s="49">
        <v>200.3</v>
      </c>
      <c r="AA31" s="49">
        <v>200.3</v>
      </c>
      <c r="AB31" s="49">
        <v>200.3</v>
      </c>
      <c r="AC31" s="56">
        <v>200.3</v>
      </c>
      <c r="AD31" s="56">
        <v>200.3</v>
      </c>
      <c r="AE31" s="56">
        <v>200.3</v>
      </c>
      <c r="AF31" s="56">
        <v>200.3</v>
      </c>
      <c r="AG31" s="57"/>
      <c r="AH31" s="72">
        <v>200.3</v>
      </c>
      <c r="AI31" s="196"/>
      <c r="AJ31" s="196"/>
      <c r="AK31" s="197"/>
      <c r="AL31" s="197"/>
      <c r="AM31" s="196"/>
      <c r="AN31" s="196"/>
      <c r="AO31" s="197"/>
      <c r="AP31" s="198"/>
    </row>
    <row r="32" spans="1:42" x14ac:dyDescent="0.3">
      <c r="A32" s="66" t="s">
        <v>46</v>
      </c>
      <c r="B32" s="5"/>
      <c r="C32" s="5"/>
      <c r="D32" s="6"/>
      <c r="E32" s="2"/>
      <c r="F32" s="8"/>
      <c r="G32" s="8"/>
      <c r="H32" s="7"/>
      <c r="I32" s="2"/>
      <c r="J32" s="1"/>
      <c r="K32" s="1">
        <f t="shared" si="0"/>
        <v>0</v>
      </c>
      <c r="L32" s="1">
        <f t="shared" si="1"/>
        <v>0</v>
      </c>
      <c r="M32" s="2"/>
      <c r="N32" s="2"/>
      <c r="O32" s="1">
        <v>150.19999999999999</v>
      </c>
      <c r="P32" s="1"/>
      <c r="Q32" s="1">
        <v>19</v>
      </c>
      <c r="R32" s="1">
        <v>732</v>
      </c>
      <c r="S32" s="1">
        <f t="shared" si="2"/>
        <v>13908</v>
      </c>
      <c r="T32" s="1">
        <f t="shared" si="3"/>
        <v>2781.5999999999985</v>
      </c>
      <c r="U32" s="1">
        <f t="shared" si="4"/>
        <v>16689.599999999999</v>
      </c>
      <c r="V32" s="1">
        <f>U32*12/1000</f>
        <v>200.27519999999998</v>
      </c>
      <c r="W32" s="1">
        <f t="shared" si="6"/>
        <v>50.075199999999995</v>
      </c>
      <c r="X32" s="49">
        <v>200.3</v>
      </c>
      <c r="Y32" s="49">
        <v>200.3</v>
      </c>
      <c r="Z32" s="49">
        <v>200.3</v>
      </c>
      <c r="AA32" s="49">
        <v>200.3</v>
      </c>
      <c r="AB32" s="49">
        <v>200.3</v>
      </c>
      <c r="AC32" s="56">
        <v>200.3</v>
      </c>
      <c r="AD32" s="56">
        <v>200.3</v>
      </c>
      <c r="AE32" s="56">
        <v>260.3</v>
      </c>
      <c r="AF32" s="56">
        <v>258.8</v>
      </c>
      <c r="AG32" s="57"/>
      <c r="AH32" s="72">
        <v>200.3</v>
      </c>
      <c r="AI32" s="196"/>
      <c r="AJ32" s="196"/>
      <c r="AK32" s="197"/>
      <c r="AL32" s="197"/>
      <c r="AM32" s="196" t="s">
        <v>76</v>
      </c>
      <c r="AN32" s="196"/>
      <c r="AO32" s="197"/>
      <c r="AP32" s="198"/>
    </row>
    <row r="33" spans="1:42" s="32" customFormat="1" x14ac:dyDescent="0.3">
      <c r="A33" s="65" t="s">
        <v>47</v>
      </c>
      <c r="B33" s="26"/>
      <c r="C33" s="26"/>
      <c r="D33" s="27"/>
      <c r="E33" s="30"/>
      <c r="F33" s="33"/>
      <c r="G33" s="33"/>
      <c r="H33" s="29"/>
      <c r="I33" s="30"/>
      <c r="J33" s="28"/>
      <c r="K33" s="28">
        <f t="shared" si="0"/>
        <v>0</v>
      </c>
      <c r="L33" s="28">
        <f t="shared" si="1"/>
        <v>0</v>
      </c>
      <c r="M33" s="30"/>
      <c r="N33" s="30"/>
      <c r="O33" s="28"/>
      <c r="P33" s="28"/>
      <c r="Q33" s="28"/>
      <c r="R33" s="28"/>
      <c r="S33" s="28"/>
      <c r="T33" s="28"/>
      <c r="U33" s="28"/>
      <c r="V33" s="28"/>
      <c r="W33" s="28"/>
      <c r="X33" s="48"/>
      <c r="Y33" s="48">
        <f>X33</f>
        <v>0</v>
      </c>
      <c r="Z33" s="48"/>
      <c r="AA33" s="48"/>
      <c r="AB33" s="48"/>
      <c r="AC33" s="54"/>
      <c r="AD33" s="54"/>
      <c r="AE33" s="54"/>
      <c r="AF33" s="55"/>
      <c r="AG33" s="55"/>
      <c r="AH33" s="71"/>
      <c r="AI33" s="196"/>
      <c r="AJ33" s="196"/>
      <c r="AK33" s="197"/>
      <c r="AL33" s="197"/>
      <c r="AM33" s="196"/>
      <c r="AN33" s="196"/>
      <c r="AO33" s="197"/>
      <c r="AP33" s="198"/>
    </row>
    <row r="34" spans="1:42" ht="21.75" customHeight="1" x14ac:dyDescent="0.3">
      <c r="A34" s="66" t="s">
        <v>48</v>
      </c>
      <c r="B34" s="5"/>
      <c r="C34" s="5"/>
      <c r="D34" s="6"/>
      <c r="E34" s="2"/>
      <c r="F34" s="8"/>
      <c r="G34" s="8"/>
      <c r="H34" s="7"/>
      <c r="I34" s="2"/>
      <c r="J34" s="1"/>
      <c r="K34" s="1">
        <f t="shared" si="0"/>
        <v>0</v>
      </c>
      <c r="L34" s="1">
        <f t="shared" si="1"/>
        <v>0</v>
      </c>
      <c r="M34" s="2"/>
      <c r="N34" s="2"/>
      <c r="O34" s="1">
        <v>300.39999999999998</v>
      </c>
      <c r="P34" s="1"/>
      <c r="Q34" s="1">
        <v>19</v>
      </c>
      <c r="R34" s="1">
        <f>732*2</f>
        <v>1464</v>
      </c>
      <c r="S34" s="1">
        <f t="shared" si="2"/>
        <v>27816</v>
      </c>
      <c r="T34" s="1">
        <f t="shared" si="3"/>
        <v>5563.1999999999971</v>
      </c>
      <c r="U34" s="1">
        <f t="shared" si="4"/>
        <v>33379.199999999997</v>
      </c>
      <c r="V34" s="1">
        <f>U34*12/1000+0.1667</f>
        <v>400.71709999999996</v>
      </c>
      <c r="W34" s="1">
        <f t="shared" si="6"/>
        <v>100.31709999999998</v>
      </c>
      <c r="X34" s="49">
        <v>400.6</v>
      </c>
      <c r="Y34" s="49">
        <v>400.6</v>
      </c>
      <c r="Z34" s="49">
        <v>400.6</v>
      </c>
      <c r="AA34" s="49">
        <v>400.6</v>
      </c>
      <c r="AB34" s="49">
        <v>400.6</v>
      </c>
      <c r="AC34" s="56">
        <v>400.6</v>
      </c>
      <c r="AD34" s="56"/>
      <c r="AE34" s="56"/>
      <c r="AF34" s="57">
        <v>405.4</v>
      </c>
      <c r="AG34" s="58" t="s">
        <v>64</v>
      </c>
      <c r="AH34" s="72">
        <v>400.6</v>
      </c>
      <c r="AI34" s="196"/>
      <c r="AJ34" s="196"/>
      <c r="AK34" s="197"/>
      <c r="AL34" s="197"/>
      <c r="AM34" s="196"/>
      <c r="AN34" s="196"/>
      <c r="AO34" s="197"/>
      <c r="AP34" s="198"/>
    </row>
    <row r="35" spans="1:42" x14ac:dyDescent="0.3">
      <c r="A35" s="66" t="s">
        <v>49</v>
      </c>
      <c r="B35" s="43">
        <v>12</v>
      </c>
      <c r="C35" s="5">
        <v>16.12</v>
      </c>
      <c r="D35" s="6">
        <v>193.4</v>
      </c>
      <c r="E35" s="1">
        <f>C35+(C35*15/100)</f>
        <v>18.538</v>
      </c>
      <c r="F35" s="1">
        <f>B35*E35</f>
        <v>222.45600000000002</v>
      </c>
      <c r="G35" s="1"/>
      <c r="H35" s="7">
        <f>B35</f>
        <v>12</v>
      </c>
      <c r="I35" s="1">
        <f>I20</f>
        <v>17.600000000000001</v>
      </c>
      <c r="J35" s="1">
        <f>I35*B35</f>
        <v>211.20000000000002</v>
      </c>
      <c r="K35" s="1">
        <f t="shared" si="0"/>
        <v>190.08</v>
      </c>
      <c r="L35" s="1">
        <f t="shared" si="1"/>
        <v>21.12</v>
      </c>
      <c r="M35" s="2"/>
      <c r="N35" s="2"/>
      <c r="O35" s="1">
        <v>150.19999999999999</v>
      </c>
      <c r="P35" s="1">
        <f>O35</f>
        <v>150.19999999999999</v>
      </c>
      <c r="Q35" s="1">
        <v>19</v>
      </c>
      <c r="R35" s="1">
        <v>732</v>
      </c>
      <c r="S35" s="1">
        <f t="shared" si="2"/>
        <v>13908</v>
      </c>
      <c r="T35" s="1">
        <f t="shared" si="3"/>
        <v>2781.5999999999985</v>
      </c>
      <c r="U35" s="1">
        <f t="shared" si="4"/>
        <v>16689.599999999999</v>
      </c>
      <c r="V35" s="1">
        <f>U35*12/1000</f>
        <v>200.27519999999998</v>
      </c>
      <c r="W35" s="1">
        <f t="shared" si="6"/>
        <v>50.075199999999995</v>
      </c>
      <c r="X35" s="49">
        <v>200.3</v>
      </c>
      <c r="Y35" s="49">
        <v>200.3</v>
      </c>
      <c r="Z35" s="49">
        <v>200.3</v>
      </c>
      <c r="AA35" s="49">
        <v>200.3</v>
      </c>
      <c r="AB35" s="49">
        <v>200.3</v>
      </c>
      <c r="AC35" s="56">
        <v>200.3</v>
      </c>
      <c r="AD35" s="56"/>
      <c r="AE35" s="56"/>
      <c r="AF35" s="57"/>
      <c r="AG35" s="57"/>
      <c r="AH35" s="72">
        <v>200.3</v>
      </c>
      <c r="AI35" s="196">
        <v>556.43999999999994</v>
      </c>
      <c r="AJ35" s="196"/>
      <c r="AK35" s="197"/>
      <c r="AL35" s="197"/>
      <c r="AM35" s="196">
        <v>556.43999999999994</v>
      </c>
      <c r="AN35" s="196"/>
      <c r="AO35" s="197"/>
      <c r="AP35" s="198"/>
    </row>
    <row r="36" spans="1:42" s="32" customFormat="1" x14ac:dyDescent="0.3">
      <c r="A36" s="65" t="s">
        <v>50</v>
      </c>
      <c r="B36" s="26"/>
      <c r="C36" s="31"/>
      <c r="D36" s="27"/>
      <c r="E36" s="30"/>
      <c r="F36" s="33"/>
      <c r="G36" s="33"/>
      <c r="H36" s="29"/>
      <c r="I36" s="30"/>
      <c r="J36" s="28"/>
      <c r="K36" s="28">
        <f t="shared" si="0"/>
        <v>0</v>
      </c>
      <c r="L36" s="28">
        <f t="shared" si="1"/>
        <v>0</v>
      </c>
      <c r="M36" s="30"/>
      <c r="N36" s="30"/>
      <c r="O36" s="28"/>
      <c r="P36" s="28"/>
      <c r="Q36" s="28"/>
      <c r="R36" s="28"/>
      <c r="S36" s="28"/>
      <c r="T36" s="28"/>
      <c r="U36" s="28"/>
      <c r="V36" s="28"/>
      <c r="W36" s="28"/>
      <c r="X36" s="48"/>
      <c r="Y36" s="48">
        <f>X36</f>
        <v>0</v>
      </c>
      <c r="Z36" s="48"/>
      <c r="AA36" s="48"/>
      <c r="AB36" s="48"/>
      <c r="AC36" s="54"/>
      <c r="AD36" s="54"/>
      <c r="AE36" s="54"/>
      <c r="AF36" s="55"/>
      <c r="AG36" s="55"/>
      <c r="AH36" s="71"/>
      <c r="AI36" s="196"/>
      <c r="AJ36" s="196"/>
      <c r="AK36" s="197"/>
      <c r="AL36" s="197"/>
      <c r="AM36" s="196"/>
      <c r="AN36" s="196"/>
      <c r="AO36" s="197"/>
      <c r="AP36" s="198"/>
    </row>
    <row r="37" spans="1:42" s="32" customFormat="1" x14ac:dyDescent="0.3">
      <c r="A37" s="65" t="s">
        <v>51</v>
      </c>
      <c r="B37" s="26"/>
      <c r="C37" s="26"/>
      <c r="D37" s="27"/>
      <c r="E37" s="30"/>
      <c r="F37" s="33"/>
      <c r="G37" s="33"/>
      <c r="H37" s="29"/>
      <c r="I37" s="30"/>
      <c r="J37" s="28"/>
      <c r="K37" s="28">
        <f t="shared" si="0"/>
        <v>0</v>
      </c>
      <c r="L37" s="28">
        <f t="shared" si="1"/>
        <v>0</v>
      </c>
      <c r="M37" s="30"/>
      <c r="N37" s="30"/>
      <c r="O37" s="28"/>
      <c r="P37" s="28"/>
      <c r="Q37" s="28"/>
      <c r="R37" s="28"/>
      <c r="S37" s="28"/>
      <c r="T37" s="28"/>
      <c r="U37" s="28"/>
      <c r="V37" s="28"/>
      <c r="W37" s="28"/>
      <c r="X37" s="48"/>
      <c r="Y37" s="48">
        <f>X37</f>
        <v>0</v>
      </c>
      <c r="Z37" s="48"/>
      <c r="AA37" s="48"/>
      <c r="AB37" s="48"/>
      <c r="AC37" s="54"/>
      <c r="AD37" s="54"/>
      <c r="AE37" s="54"/>
      <c r="AF37" s="55">
        <f>AC37</f>
        <v>0</v>
      </c>
      <c r="AG37" s="55">
        <f>AF37</f>
        <v>0</v>
      </c>
      <c r="AH37" s="71"/>
      <c r="AI37" s="196"/>
      <c r="AJ37" s="196"/>
      <c r="AK37" s="197"/>
      <c r="AL37" s="197"/>
      <c r="AM37" s="196"/>
      <c r="AN37" s="196"/>
      <c r="AO37" s="197"/>
      <c r="AP37" s="198"/>
    </row>
    <row r="38" spans="1:42" s="32" customFormat="1" x14ac:dyDescent="0.3">
      <c r="A38" s="65" t="s">
        <v>52</v>
      </c>
      <c r="B38" s="26"/>
      <c r="C38" s="26"/>
      <c r="D38" s="27"/>
      <c r="E38" s="30"/>
      <c r="F38" s="33"/>
      <c r="G38" s="33"/>
      <c r="H38" s="29"/>
      <c r="I38" s="30"/>
      <c r="J38" s="28"/>
      <c r="K38" s="28">
        <f t="shared" si="0"/>
        <v>0</v>
      </c>
      <c r="L38" s="28">
        <f t="shared" si="1"/>
        <v>0</v>
      </c>
      <c r="M38" s="30"/>
      <c r="N38" s="30"/>
      <c r="O38" s="28"/>
      <c r="P38" s="28"/>
      <c r="Q38" s="28"/>
      <c r="R38" s="28"/>
      <c r="S38" s="28"/>
      <c r="T38" s="28"/>
      <c r="U38" s="28"/>
      <c r="V38" s="28"/>
      <c r="W38" s="28"/>
      <c r="X38" s="48"/>
      <c r="Y38" s="48">
        <f>X38</f>
        <v>0</v>
      </c>
      <c r="Z38" s="48"/>
      <c r="AA38" s="48"/>
      <c r="AB38" s="48"/>
      <c r="AC38" s="54"/>
      <c r="AD38" s="54"/>
      <c r="AE38" s="54"/>
      <c r="AF38" s="55"/>
      <c r="AG38" s="55"/>
      <c r="AH38" s="71"/>
      <c r="AI38" s="196"/>
      <c r="AJ38" s="196"/>
      <c r="AK38" s="197"/>
      <c r="AL38" s="197"/>
      <c r="AM38" s="196"/>
      <c r="AN38" s="196"/>
      <c r="AO38" s="197"/>
      <c r="AP38" s="198"/>
    </row>
    <row r="39" spans="1:42" x14ac:dyDescent="0.3">
      <c r="A39" s="66" t="s">
        <v>53</v>
      </c>
      <c r="B39" s="5"/>
      <c r="C39" s="5"/>
      <c r="D39" s="6"/>
      <c r="E39" s="2"/>
      <c r="F39" s="8"/>
      <c r="G39" s="8"/>
      <c r="H39" s="7"/>
      <c r="I39" s="2"/>
      <c r="J39" s="1"/>
      <c r="K39" s="1">
        <f t="shared" si="0"/>
        <v>0</v>
      </c>
      <c r="L39" s="1">
        <f t="shared" si="1"/>
        <v>0</v>
      </c>
      <c r="M39" s="2"/>
      <c r="N39" s="2"/>
      <c r="O39" s="1">
        <v>150.19999999999999</v>
      </c>
      <c r="P39" s="1"/>
      <c r="Q39" s="1">
        <v>19</v>
      </c>
      <c r="R39" s="1">
        <v>732</v>
      </c>
      <c r="S39" s="1">
        <f t="shared" si="2"/>
        <v>13908</v>
      </c>
      <c r="T39" s="1">
        <f t="shared" si="3"/>
        <v>2781.5999999999985</v>
      </c>
      <c r="U39" s="1">
        <f t="shared" si="4"/>
        <v>16689.599999999999</v>
      </c>
      <c r="V39" s="1">
        <f>U39*12/1000</f>
        <v>200.27519999999998</v>
      </c>
      <c r="W39" s="1">
        <f t="shared" si="6"/>
        <v>50.075199999999995</v>
      </c>
      <c r="X39" s="49">
        <v>200.3</v>
      </c>
      <c r="Y39" s="49">
        <v>200.3</v>
      </c>
      <c r="Z39" s="49">
        <v>200.3</v>
      </c>
      <c r="AA39" s="49">
        <v>200.3</v>
      </c>
      <c r="AB39" s="49">
        <v>200.3</v>
      </c>
      <c r="AC39" s="56">
        <v>200.3</v>
      </c>
      <c r="AD39" s="56"/>
      <c r="AE39" s="56"/>
      <c r="AF39" s="57"/>
      <c r="AG39" s="57"/>
      <c r="AH39" s="72">
        <v>200.3</v>
      </c>
      <c r="AI39" s="196"/>
      <c r="AJ39" s="196"/>
      <c r="AK39" s="197"/>
      <c r="AL39" s="197"/>
      <c r="AM39" s="196"/>
      <c r="AN39" s="196"/>
      <c r="AO39" s="197"/>
      <c r="AP39" s="198"/>
    </row>
    <row r="40" spans="1:42" s="32" customFormat="1" x14ac:dyDescent="0.3">
      <c r="A40" s="65" t="s">
        <v>54</v>
      </c>
      <c r="B40" s="26"/>
      <c r="C40" s="26"/>
      <c r="D40" s="27"/>
      <c r="E40" s="30"/>
      <c r="F40" s="33"/>
      <c r="G40" s="33"/>
      <c r="H40" s="29"/>
      <c r="I40" s="30"/>
      <c r="J40" s="28"/>
      <c r="K40" s="28">
        <f t="shared" si="0"/>
        <v>0</v>
      </c>
      <c r="L40" s="28">
        <f t="shared" si="1"/>
        <v>0</v>
      </c>
      <c r="M40" s="30"/>
      <c r="N40" s="30"/>
      <c r="O40" s="28"/>
      <c r="P40" s="28"/>
      <c r="Q40" s="28"/>
      <c r="R40" s="28"/>
      <c r="S40" s="28"/>
      <c r="T40" s="28"/>
      <c r="U40" s="28"/>
      <c r="V40" s="28"/>
      <c r="W40" s="28"/>
      <c r="X40" s="48"/>
      <c r="Y40" s="48">
        <f>X40</f>
        <v>0</v>
      </c>
      <c r="Z40" s="48"/>
      <c r="AA40" s="48"/>
      <c r="AB40" s="48"/>
      <c r="AC40" s="54"/>
      <c r="AD40" s="54"/>
      <c r="AE40" s="54"/>
      <c r="AF40" s="55"/>
      <c r="AG40" s="55"/>
      <c r="AH40" s="71"/>
      <c r="AI40" s="196"/>
      <c r="AJ40" s="196"/>
      <c r="AK40" s="197"/>
      <c r="AL40" s="197"/>
      <c r="AM40" s="196"/>
      <c r="AN40" s="196"/>
      <c r="AO40" s="197"/>
      <c r="AP40" s="198"/>
    </row>
    <row r="41" spans="1:42" s="32" customFormat="1" x14ac:dyDescent="0.3">
      <c r="A41" s="65" t="s">
        <v>55</v>
      </c>
      <c r="B41" s="26"/>
      <c r="C41" s="26"/>
      <c r="D41" s="27"/>
      <c r="E41" s="30"/>
      <c r="F41" s="33"/>
      <c r="G41" s="33"/>
      <c r="H41" s="29"/>
      <c r="I41" s="30"/>
      <c r="J41" s="28"/>
      <c r="K41" s="28">
        <f t="shared" si="0"/>
        <v>0</v>
      </c>
      <c r="L41" s="28">
        <f t="shared" si="1"/>
        <v>0</v>
      </c>
      <c r="M41" s="30"/>
      <c r="N41" s="30"/>
      <c r="O41" s="28"/>
      <c r="P41" s="28"/>
      <c r="Q41" s="28"/>
      <c r="R41" s="28"/>
      <c r="S41" s="28"/>
      <c r="T41" s="28"/>
      <c r="U41" s="28"/>
      <c r="V41" s="28"/>
      <c r="W41" s="28"/>
      <c r="X41" s="48"/>
      <c r="Y41" s="48">
        <f>X41</f>
        <v>0</v>
      </c>
      <c r="Z41" s="48"/>
      <c r="AA41" s="48"/>
      <c r="AB41" s="48"/>
      <c r="AC41" s="54"/>
      <c r="AD41" s="54"/>
      <c r="AE41" s="54"/>
      <c r="AF41" s="55"/>
      <c r="AG41" s="55"/>
      <c r="AH41" s="71"/>
      <c r="AI41" s="196"/>
      <c r="AJ41" s="196"/>
      <c r="AK41" s="197"/>
      <c r="AL41" s="197"/>
      <c r="AM41" s="196"/>
      <c r="AN41" s="196"/>
      <c r="AO41" s="197"/>
      <c r="AP41" s="198"/>
    </row>
    <row r="42" spans="1:42" s="25" customFormat="1" ht="19.5" x14ac:dyDescent="0.35">
      <c r="A42" s="67" t="s">
        <v>56</v>
      </c>
      <c r="B42" s="44">
        <f>B18+B20+B35</f>
        <v>28</v>
      </c>
      <c r="C42" s="18"/>
      <c r="D42" s="19">
        <f>D35+D20+D18</f>
        <v>451.29999999999995</v>
      </c>
      <c r="E42" s="20">
        <v>18.5</v>
      </c>
      <c r="F42" s="21">
        <f>B42*E42</f>
        <v>518</v>
      </c>
      <c r="G42" s="21"/>
      <c r="H42" s="22">
        <f>B42</f>
        <v>28</v>
      </c>
      <c r="I42" s="23">
        <v>17.600000000000001</v>
      </c>
      <c r="J42" s="24">
        <f>I42*B42</f>
        <v>492.80000000000007</v>
      </c>
      <c r="K42" s="24">
        <f t="shared" si="0"/>
        <v>443.52000000000004</v>
      </c>
      <c r="L42" s="24">
        <f t="shared" si="1"/>
        <v>49.280000000000008</v>
      </c>
      <c r="M42" s="20"/>
      <c r="N42" s="20"/>
      <c r="O42" s="24">
        <f>O11+O12+O13+O14+O15+O16+O17+O18+O19+O20+O21+O22+O23+O28+O30+O31+O32+O34+O35+O39</f>
        <v>2853.7999999999997</v>
      </c>
      <c r="P42" s="24">
        <f>P11+P12+P13+P14+P15+P16+P17+P18+P19+P20+P21+P22+P23+P28+P30+P31+P32+P34+P35+P39</f>
        <v>300.39999999999998</v>
      </c>
      <c r="Q42" s="24"/>
      <c r="R42" s="24"/>
      <c r="S42" s="24">
        <f t="shared" ref="S42:AB42" si="7">S11+S12+S13+S14+S15+S16+S17+S18+S19+S20+S21+S22+S23+S28+S30+S31+S32+S34+S35+S39</f>
        <v>264252</v>
      </c>
      <c r="T42" s="24">
        <f t="shared" si="7"/>
        <v>52850.399999999972</v>
      </c>
      <c r="U42" s="24">
        <f t="shared" si="7"/>
        <v>317102.40000000002</v>
      </c>
      <c r="V42" s="24">
        <f t="shared" si="7"/>
        <v>3805.5621999999998</v>
      </c>
      <c r="W42" s="24">
        <f t="shared" si="7"/>
        <v>951.76219999999989</v>
      </c>
      <c r="X42" s="50">
        <f t="shared" si="7"/>
        <v>3805.7000000000012</v>
      </c>
      <c r="Y42" s="50">
        <f t="shared" si="7"/>
        <v>3848.6000000000013</v>
      </c>
      <c r="Z42" s="50">
        <f t="shared" si="7"/>
        <v>3848.6000000000013</v>
      </c>
      <c r="AA42" s="50">
        <f t="shared" si="7"/>
        <v>3848.0000000000009</v>
      </c>
      <c r="AB42" s="50">
        <f t="shared" si="7"/>
        <v>3848.0000000000009</v>
      </c>
      <c r="AC42" s="59">
        <f>AC11+AC12+AC13+AC14+AC15+AC16+AC17+AC18+AC19+AC20+AC21+AC22+AC23+AC28+AC30+AC31+AC32+AC34+AC35+AC39</f>
        <v>3805.7000000000012</v>
      </c>
      <c r="AD42" s="59"/>
      <c r="AE42" s="59"/>
      <c r="AF42" s="60"/>
      <c r="AG42" s="60"/>
      <c r="AH42" s="73">
        <f>AH11+AH12+AH13+AH14+AH15+AH16+AH17+AH18+AH19+AH20+AH21+AH22+AH23+AH28+AH30+AH31+AH32+AH34+AH35+AH39</f>
        <v>3805.7000000000012</v>
      </c>
      <c r="AI42" s="202">
        <f>AI18+AI20+AI35</f>
        <v>1298.3599999999999</v>
      </c>
      <c r="AJ42" s="202"/>
      <c r="AK42" s="203">
        <f>AK18+AK20+AK35</f>
        <v>132</v>
      </c>
      <c r="AL42" s="203"/>
      <c r="AM42" s="202">
        <f>AM18+AM20+AM35</f>
        <v>1233.8799999999999</v>
      </c>
      <c r="AN42" s="202"/>
      <c r="AO42" s="203"/>
      <c r="AP42" s="204"/>
    </row>
    <row r="43" spans="1:42" x14ac:dyDescent="0.3">
      <c r="A43" s="66" t="s">
        <v>57</v>
      </c>
      <c r="B43" s="5"/>
      <c r="C43" s="5"/>
      <c r="D43" s="6"/>
      <c r="E43" s="2"/>
      <c r="F43" s="8"/>
      <c r="G43" s="8"/>
      <c r="H43" s="7"/>
      <c r="I43" s="2"/>
      <c r="J43" s="1"/>
      <c r="K43" s="1">
        <f t="shared" si="0"/>
        <v>0</v>
      </c>
      <c r="L43" s="1">
        <f t="shared" si="1"/>
        <v>0</v>
      </c>
      <c r="M43" s="2"/>
      <c r="N43" s="2"/>
      <c r="O43" s="1">
        <v>300.39999999999998</v>
      </c>
      <c r="P43" s="1">
        <v>300.39999999999998</v>
      </c>
      <c r="Q43" s="1">
        <v>19</v>
      </c>
      <c r="R43" s="1">
        <f>732*2</f>
        <v>1464</v>
      </c>
      <c r="S43" s="1">
        <f t="shared" si="2"/>
        <v>27816</v>
      </c>
      <c r="T43" s="1">
        <f t="shared" si="3"/>
        <v>5563.1999999999971</v>
      </c>
      <c r="U43" s="1">
        <f t="shared" si="4"/>
        <v>33379.199999999997</v>
      </c>
      <c r="V43" s="1">
        <f>U43*12/1000+0.1667</f>
        <v>400.71709999999996</v>
      </c>
      <c r="W43" s="1">
        <f t="shared" si="6"/>
        <v>100.31709999999998</v>
      </c>
      <c r="X43" s="49">
        <v>400.6</v>
      </c>
      <c r="Y43" s="49">
        <v>400.6</v>
      </c>
      <c r="Z43" s="49">
        <v>400.6</v>
      </c>
      <c r="AA43" s="49">
        <v>400.6</v>
      </c>
      <c r="AB43" s="49">
        <v>400.6</v>
      </c>
      <c r="AC43" s="56">
        <v>400.6</v>
      </c>
      <c r="AD43" s="56"/>
      <c r="AE43" s="56"/>
      <c r="AF43" s="57"/>
      <c r="AG43" s="57"/>
      <c r="AH43" s="72">
        <v>400.6</v>
      </c>
      <c r="AI43" s="196"/>
      <c r="AJ43" s="196"/>
      <c r="AK43" s="197"/>
      <c r="AL43" s="197"/>
      <c r="AM43" s="196"/>
      <c r="AN43" s="196"/>
      <c r="AO43" s="197"/>
      <c r="AP43" s="198"/>
    </row>
    <row r="44" spans="1:42" s="12" customFormat="1" ht="20.25" thickBot="1" x14ac:dyDescent="0.4">
      <c r="A44" s="68" t="s">
        <v>58</v>
      </c>
      <c r="B44" s="45" t="e">
        <f>B42+#REF!</f>
        <v>#REF!</v>
      </c>
      <c r="C44" s="36"/>
      <c r="D44" s="37" t="e">
        <f>#REF!+D42</f>
        <v>#REF!</v>
      </c>
      <c r="E44" s="37"/>
      <c r="F44" s="37" t="e">
        <f>#REF!+F42</f>
        <v>#REF!</v>
      </c>
      <c r="G44" s="37"/>
      <c r="H44" s="38" t="e">
        <f>B44</f>
        <v>#REF!</v>
      </c>
      <c r="I44" s="37"/>
      <c r="J44" s="39" t="e">
        <f>#REF!+J42</f>
        <v>#REF!</v>
      </c>
      <c r="K44" s="40" t="e">
        <f t="shared" si="0"/>
        <v>#REF!</v>
      </c>
      <c r="L44" s="40" t="e">
        <f t="shared" si="1"/>
        <v>#REF!</v>
      </c>
      <c r="M44" s="41"/>
      <c r="N44" s="41"/>
      <c r="O44" s="40">
        <f>O42+O43</f>
        <v>3154.2</v>
      </c>
      <c r="P44" s="40">
        <f t="shared" ref="P44:W44" si="8">P42+P43</f>
        <v>600.79999999999995</v>
      </c>
      <c r="Q44" s="40">
        <f t="shared" si="8"/>
        <v>19</v>
      </c>
      <c r="R44" s="40">
        <f t="shared" si="8"/>
        <v>1464</v>
      </c>
      <c r="S44" s="40">
        <f t="shared" si="8"/>
        <v>292068</v>
      </c>
      <c r="T44" s="40">
        <f t="shared" si="8"/>
        <v>58413.599999999969</v>
      </c>
      <c r="U44" s="40">
        <f t="shared" si="8"/>
        <v>350481.60000000003</v>
      </c>
      <c r="V44" s="40">
        <f t="shared" si="8"/>
        <v>4206.2793000000001</v>
      </c>
      <c r="W44" s="40">
        <f t="shared" si="8"/>
        <v>1052.0792999999999</v>
      </c>
      <c r="X44" s="51">
        <f t="shared" ref="X44:AC44" si="9">X11+X13+X14+X15+X16+X18+X19+X21+X22+X23+X28+X30+X31+X32+X34+X35+X39+X43</f>
        <v>4206.3000000000011</v>
      </c>
      <c r="Y44" s="51">
        <f t="shared" si="9"/>
        <v>4249.2000000000016</v>
      </c>
      <c r="Z44" s="51">
        <f t="shared" si="9"/>
        <v>4249.2000000000016</v>
      </c>
      <c r="AA44" s="51">
        <f t="shared" si="9"/>
        <v>4248.6000000000013</v>
      </c>
      <c r="AB44" s="51">
        <f t="shared" si="9"/>
        <v>4248.6000000000013</v>
      </c>
      <c r="AC44" s="61">
        <f t="shared" si="9"/>
        <v>4206.3000000000011</v>
      </c>
      <c r="AD44" s="61"/>
      <c r="AE44" s="61"/>
      <c r="AF44" s="62">
        <f>AF14+AF19+AF21+AF25+AF28+AF30+AF34</f>
        <v>1425.1</v>
      </c>
      <c r="AG44" s="62"/>
      <c r="AH44" s="74">
        <f>AH11+AH13+AH14+AH15+AH16+AH18+AH19+AH21+AH22+AH23+AH28+AH30+AH31+AH32+AH34+AH35+AH39+AH43</f>
        <v>4206.3000000000011</v>
      </c>
      <c r="AI44" s="199">
        <f>AI9+AI42</f>
        <v>4630.2999999999993</v>
      </c>
      <c r="AJ44" s="199"/>
      <c r="AK44" s="200">
        <f>AK9+AK42</f>
        <v>132</v>
      </c>
      <c r="AL44" s="200"/>
      <c r="AM44" s="199">
        <f>AM9+AM42</f>
        <v>4565.82</v>
      </c>
      <c r="AN44" s="199"/>
      <c r="AO44" s="200"/>
      <c r="AP44" s="201"/>
    </row>
    <row r="45" spans="1:42" ht="41.25" customHeight="1" x14ac:dyDescent="0.3"/>
    <row r="46" spans="1:42" x14ac:dyDescent="0.3">
      <c r="A46" s="3"/>
      <c r="B46" s="3"/>
      <c r="E46" s="3"/>
    </row>
    <row r="47" spans="1:42" x14ac:dyDescent="0.3">
      <c r="A47" s="9"/>
      <c r="B47" s="10"/>
      <c r="C47" s="11"/>
      <c r="D47" s="11"/>
    </row>
    <row r="50" spans="1:4" x14ac:dyDescent="0.3">
      <c r="A50" s="163"/>
      <c r="B50" s="163"/>
      <c r="C50" s="163"/>
      <c r="D50" s="163"/>
    </row>
  </sheetData>
  <mergeCells count="181">
    <mergeCell ref="A2:AP2"/>
    <mergeCell ref="A3:A6"/>
    <mergeCell ref="X3:AB3"/>
    <mergeCell ref="AC3:AG3"/>
    <mergeCell ref="AI3:AP3"/>
    <mergeCell ref="B4:D4"/>
    <mergeCell ref="E4:F5"/>
    <mergeCell ref="H4:O5"/>
    <mergeCell ref="P4:P5"/>
    <mergeCell ref="Q4:Q6"/>
    <mergeCell ref="AK4:AL4"/>
    <mergeCell ref="AM4:AN4"/>
    <mergeCell ref="AO4:AP4"/>
    <mergeCell ref="B5:B6"/>
    <mergeCell ref="C5:C6"/>
    <mergeCell ref="D5:D6"/>
    <mergeCell ref="AC4:AC6"/>
    <mergeCell ref="AD4:AD6"/>
    <mergeCell ref="AF4:AF6"/>
    <mergeCell ref="AG4:AG5"/>
    <mergeCell ref="AH4:AH5"/>
    <mergeCell ref="AI4:AJ4"/>
    <mergeCell ref="R4:R6"/>
    <mergeCell ref="S4:V5"/>
    <mergeCell ref="W4:W6"/>
    <mergeCell ref="X4:X6"/>
    <mergeCell ref="Y4:Y5"/>
    <mergeCell ref="AB4:AB6"/>
    <mergeCell ref="AI9:AJ9"/>
    <mergeCell ref="AK9:AL9"/>
    <mergeCell ref="AM9:AN9"/>
    <mergeCell ref="AO9:AP9"/>
    <mergeCell ref="AI10:AJ10"/>
    <mergeCell ref="AK10:AL10"/>
    <mergeCell ref="AM10:AN10"/>
    <mergeCell ref="AO10:AP10"/>
    <mergeCell ref="AI7:AJ7"/>
    <mergeCell ref="AK7:AL7"/>
    <mergeCell ref="AM7:AN7"/>
    <mergeCell ref="AO7:AP7"/>
    <mergeCell ref="AI8:AJ8"/>
    <mergeCell ref="AK8:AL8"/>
    <mergeCell ref="AM8:AN8"/>
    <mergeCell ref="AO8:AP8"/>
    <mergeCell ref="AI13:AJ13"/>
    <mergeCell ref="AK13:AL13"/>
    <mergeCell ref="AM13:AN13"/>
    <mergeCell ref="AO13:AP13"/>
    <mergeCell ref="AI14:AJ14"/>
    <mergeCell ref="AK14:AL14"/>
    <mergeCell ref="AM14:AN14"/>
    <mergeCell ref="AO14:AP14"/>
    <mergeCell ref="AI11:AJ11"/>
    <mergeCell ref="AK11:AL11"/>
    <mergeCell ref="AM11:AN11"/>
    <mergeCell ref="AO11:AP11"/>
    <mergeCell ref="AI12:AJ12"/>
    <mergeCell ref="AK12:AL12"/>
    <mergeCell ref="AM12:AN12"/>
    <mergeCell ref="AO12:AP12"/>
    <mergeCell ref="AI17:AJ17"/>
    <mergeCell ref="AK17:AL17"/>
    <mergeCell ref="AM17:AN17"/>
    <mergeCell ref="AO17:AP17"/>
    <mergeCell ref="AI18:AJ18"/>
    <mergeCell ref="AK18:AL18"/>
    <mergeCell ref="AM18:AN18"/>
    <mergeCell ref="AO18:AP18"/>
    <mergeCell ref="AI15:AJ15"/>
    <mergeCell ref="AK15:AL15"/>
    <mergeCell ref="AM15:AN15"/>
    <mergeCell ref="AO15:AP15"/>
    <mergeCell ref="AI16:AJ16"/>
    <mergeCell ref="AK16:AL16"/>
    <mergeCell ref="AM16:AN16"/>
    <mergeCell ref="AO16:AP16"/>
    <mergeCell ref="AI21:AJ21"/>
    <mergeCell ref="AK21:AL21"/>
    <mergeCell ref="AM21:AN21"/>
    <mergeCell ref="AO21:AP21"/>
    <mergeCell ref="AI22:AJ22"/>
    <mergeCell ref="AK22:AL22"/>
    <mergeCell ref="AM22:AN22"/>
    <mergeCell ref="AO22:AP22"/>
    <mergeCell ref="AI19:AJ19"/>
    <mergeCell ref="AK19:AL19"/>
    <mergeCell ref="AM19:AN19"/>
    <mergeCell ref="AO19:AP19"/>
    <mergeCell ref="AI20:AJ20"/>
    <mergeCell ref="AK20:AL20"/>
    <mergeCell ref="AM20:AN20"/>
    <mergeCell ref="AO20:AP20"/>
    <mergeCell ref="AI25:AJ25"/>
    <mergeCell ref="AK25:AL25"/>
    <mergeCell ref="AM25:AN25"/>
    <mergeCell ref="AO25:AP25"/>
    <mergeCell ref="AI26:AJ26"/>
    <mergeCell ref="AK26:AL26"/>
    <mergeCell ref="AM26:AN26"/>
    <mergeCell ref="AO26:AP26"/>
    <mergeCell ref="AI23:AJ23"/>
    <mergeCell ref="AK23:AL23"/>
    <mergeCell ref="AM23:AN23"/>
    <mergeCell ref="AO23:AP23"/>
    <mergeCell ref="AI24:AJ24"/>
    <mergeCell ref="AK24:AL24"/>
    <mergeCell ref="AM24:AN24"/>
    <mergeCell ref="AO24:AP24"/>
    <mergeCell ref="AI29:AJ29"/>
    <mergeCell ref="AK29:AL29"/>
    <mergeCell ref="AM29:AN29"/>
    <mergeCell ref="AO29:AP29"/>
    <mergeCell ref="AI30:AJ30"/>
    <mergeCell ref="AK30:AL30"/>
    <mergeCell ref="AM30:AN30"/>
    <mergeCell ref="AO30:AP30"/>
    <mergeCell ref="AI27:AJ27"/>
    <mergeCell ref="AK27:AL27"/>
    <mergeCell ref="AM27:AN27"/>
    <mergeCell ref="AO27:AP27"/>
    <mergeCell ref="AI28:AJ28"/>
    <mergeCell ref="AK28:AL28"/>
    <mergeCell ref="AM28:AN28"/>
    <mergeCell ref="AO28:AP28"/>
    <mergeCell ref="AI33:AJ33"/>
    <mergeCell ref="AK33:AL33"/>
    <mergeCell ref="AM33:AN33"/>
    <mergeCell ref="AO33:AP33"/>
    <mergeCell ref="AI34:AJ34"/>
    <mergeCell ref="AK34:AL34"/>
    <mergeCell ref="AM34:AN34"/>
    <mergeCell ref="AO34:AP34"/>
    <mergeCell ref="AI31:AJ31"/>
    <mergeCell ref="AK31:AL31"/>
    <mergeCell ref="AM31:AN31"/>
    <mergeCell ref="AO31:AP31"/>
    <mergeCell ref="AI32:AJ32"/>
    <mergeCell ref="AK32:AL32"/>
    <mergeCell ref="AM32:AN32"/>
    <mergeCell ref="AO32:AP32"/>
    <mergeCell ref="AI37:AJ37"/>
    <mergeCell ref="AK37:AL37"/>
    <mergeCell ref="AM37:AN37"/>
    <mergeCell ref="AO37:AP37"/>
    <mergeCell ref="AI38:AJ38"/>
    <mergeCell ref="AK38:AL38"/>
    <mergeCell ref="AM38:AN38"/>
    <mergeCell ref="AO38:AP38"/>
    <mergeCell ref="AI35:AJ35"/>
    <mergeCell ref="AK35:AL35"/>
    <mergeCell ref="AM35:AN35"/>
    <mergeCell ref="AO35:AP35"/>
    <mergeCell ref="AI36:AJ36"/>
    <mergeCell ref="AK36:AL36"/>
    <mergeCell ref="AM36:AN36"/>
    <mergeCell ref="AO36:AP36"/>
    <mergeCell ref="AI41:AJ41"/>
    <mergeCell ref="AK41:AL41"/>
    <mergeCell ref="AM41:AN41"/>
    <mergeCell ref="AO41:AP41"/>
    <mergeCell ref="AI42:AJ42"/>
    <mergeCell ref="AK42:AL42"/>
    <mergeCell ref="AM42:AN42"/>
    <mergeCell ref="AO42:AP42"/>
    <mergeCell ref="AI39:AJ39"/>
    <mergeCell ref="AK39:AL39"/>
    <mergeCell ref="AM39:AN39"/>
    <mergeCell ref="AO39:AP39"/>
    <mergeCell ref="AI40:AJ40"/>
    <mergeCell ref="AK40:AL40"/>
    <mergeCell ref="AM40:AN40"/>
    <mergeCell ref="AO40:AP40"/>
    <mergeCell ref="A50:D50"/>
    <mergeCell ref="AI43:AJ43"/>
    <mergeCell ref="AK43:AL43"/>
    <mergeCell ref="AM43:AN43"/>
    <mergeCell ref="AO43:AP43"/>
    <mergeCell ref="AI44:AJ44"/>
    <mergeCell ref="AK44:AL44"/>
    <mergeCell ref="AM44:AN44"/>
    <mergeCell ref="AO44:AP4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2"/>
  <sheetViews>
    <sheetView tabSelected="1" workbookViewId="0">
      <selection activeCell="Y3" sqref="Y3"/>
    </sheetView>
  </sheetViews>
  <sheetFormatPr defaultColWidth="9.140625" defaultRowHeight="18.75" x14ac:dyDescent="0.3"/>
  <cols>
    <col min="1" max="1" width="30" style="4" customWidth="1"/>
    <col min="2" max="5" width="0.28515625" style="4" hidden="1" customWidth="1"/>
    <col min="6" max="7" width="12.28515625" style="4" hidden="1" customWidth="1"/>
    <col min="8" max="8" width="0.140625" style="4" hidden="1" customWidth="1"/>
    <col min="9" max="9" width="16.42578125" style="4" hidden="1" customWidth="1"/>
    <col min="10" max="10" width="13.140625" style="4" hidden="1" customWidth="1"/>
    <col min="11" max="11" width="15" style="4" hidden="1" customWidth="1"/>
    <col min="12" max="12" width="11.85546875" style="4" hidden="1" customWidth="1"/>
    <col min="13" max="13" width="2.140625" style="4" hidden="1" customWidth="1"/>
    <col min="14" max="14" width="9.140625" style="4" hidden="1" customWidth="1"/>
    <col min="15" max="15" width="14.7109375" style="4" hidden="1" customWidth="1"/>
    <col min="16" max="16" width="2.42578125" style="4" hidden="1" customWidth="1"/>
    <col min="17" max="17" width="0.28515625" style="4" hidden="1" customWidth="1"/>
    <col min="18" max="18" width="9.28515625" style="4" hidden="1" customWidth="1"/>
    <col min="19" max="19" width="12" style="4" hidden="1" customWidth="1"/>
    <col min="20" max="20" width="11.140625" style="4" hidden="1" customWidth="1"/>
    <col min="21" max="21" width="12.5703125" style="4" hidden="1" customWidth="1"/>
    <col min="22" max="22" width="8.140625" style="4" hidden="1" customWidth="1"/>
    <col min="23" max="23" width="14.7109375" style="4" customWidth="1"/>
    <col min="24" max="24" width="14.85546875" style="4" customWidth="1"/>
    <col min="25" max="25" width="16.28515625" style="4" customWidth="1"/>
    <col min="26" max="16384" width="9.140625" style="4"/>
  </cols>
  <sheetData>
    <row r="2" spans="1:25" x14ac:dyDescent="0.3">
      <c r="Y2" s="120" t="s">
        <v>87</v>
      </c>
    </row>
    <row r="4" spans="1:25" x14ac:dyDescent="0.3">
      <c r="A4" s="163" t="s">
        <v>83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</row>
    <row r="5" spans="1:25" ht="63.75" customHeight="1" x14ac:dyDescent="0.3">
      <c r="A5" s="230" t="s">
        <v>86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</row>
    <row r="6" spans="1:25" ht="26.45" customHeight="1" x14ac:dyDescent="0.3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</row>
    <row r="7" spans="1:25" ht="19.149999999999999" customHeight="1" x14ac:dyDescent="0.3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6" t="s">
        <v>0</v>
      </c>
    </row>
    <row r="8" spans="1:25" ht="25.5" customHeight="1" x14ac:dyDescent="0.3">
      <c r="A8" s="226" t="s">
        <v>81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 t="s">
        <v>0</v>
      </c>
      <c r="P8" s="105" t="s">
        <v>0</v>
      </c>
      <c r="Q8" s="105"/>
      <c r="R8" s="105"/>
      <c r="S8" s="105"/>
      <c r="T8" s="105"/>
      <c r="U8" s="105"/>
      <c r="V8" s="105"/>
      <c r="W8" s="227" t="s">
        <v>84</v>
      </c>
      <c r="X8" s="229" t="s">
        <v>82</v>
      </c>
      <c r="Y8" s="229"/>
    </row>
    <row r="9" spans="1:25" ht="25.5" customHeight="1" x14ac:dyDescent="0.3">
      <c r="A9" s="226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228"/>
      <c r="X9" s="115">
        <v>2020</v>
      </c>
      <c r="Y9" s="115">
        <v>2021</v>
      </c>
    </row>
    <row r="10" spans="1:25" ht="4.5" hidden="1" customHeight="1" x14ac:dyDescent="0.3">
      <c r="A10" s="108"/>
      <c r="B10" s="233" t="s">
        <v>8</v>
      </c>
      <c r="C10" s="233" t="s">
        <v>9</v>
      </c>
      <c r="D10" s="233" t="s">
        <v>10</v>
      </c>
      <c r="E10" s="234"/>
      <c r="F10" s="234"/>
      <c r="G10" s="81"/>
      <c r="H10" s="233"/>
      <c r="I10" s="233"/>
      <c r="J10" s="233"/>
      <c r="K10" s="233"/>
      <c r="L10" s="233"/>
      <c r="M10" s="235"/>
      <c r="N10" s="235"/>
      <c r="O10" s="235"/>
      <c r="P10" s="82"/>
      <c r="Q10" s="236"/>
      <c r="R10" s="236"/>
      <c r="S10" s="237"/>
      <c r="T10" s="237"/>
      <c r="U10" s="237"/>
      <c r="V10" s="237"/>
      <c r="W10" s="232"/>
      <c r="X10" s="83"/>
      <c r="Y10" s="83"/>
    </row>
    <row r="11" spans="1:25" ht="70.150000000000006" hidden="1" customHeight="1" x14ac:dyDescent="0.3">
      <c r="A11" s="108"/>
      <c r="B11" s="233"/>
      <c r="C11" s="233"/>
      <c r="D11" s="233"/>
      <c r="E11" s="16" t="s">
        <v>11</v>
      </c>
      <c r="F11" s="16" t="s">
        <v>12</v>
      </c>
      <c r="G11" s="16"/>
      <c r="H11" s="16" t="s">
        <v>13</v>
      </c>
      <c r="I11" s="16" t="s">
        <v>11</v>
      </c>
      <c r="J11" s="16" t="s">
        <v>14</v>
      </c>
      <c r="K11" s="16" t="s">
        <v>15</v>
      </c>
      <c r="L11" s="16" t="s">
        <v>16</v>
      </c>
      <c r="M11" s="80"/>
      <c r="N11" s="16"/>
      <c r="O11" s="16" t="s">
        <v>17</v>
      </c>
      <c r="P11" s="16" t="s">
        <v>12</v>
      </c>
      <c r="Q11" s="236"/>
      <c r="R11" s="236"/>
      <c r="S11" s="84" t="s">
        <v>18</v>
      </c>
      <c r="T11" s="84" t="s">
        <v>19</v>
      </c>
      <c r="U11" s="84" t="s">
        <v>20</v>
      </c>
      <c r="V11" s="84" t="s">
        <v>21</v>
      </c>
      <c r="W11" s="232"/>
      <c r="X11" s="82"/>
      <c r="Y11" s="82"/>
    </row>
    <row r="12" spans="1:25" ht="13.15" customHeight="1" x14ac:dyDescent="0.3">
      <c r="A12" s="110">
        <v>1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10"/>
      <c r="N12" s="109"/>
      <c r="O12" s="109"/>
      <c r="P12" s="109"/>
      <c r="Q12" s="111"/>
      <c r="R12" s="111"/>
      <c r="S12" s="112"/>
      <c r="T12" s="112"/>
      <c r="U12" s="112"/>
      <c r="V12" s="112"/>
      <c r="W12" s="110">
        <v>2</v>
      </c>
      <c r="X12" s="113">
        <v>3</v>
      </c>
      <c r="Y12" s="113">
        <v>4</v>
      </c>
    </row>
    <row r="13" spans="1:25" ht="25.15" customHeight="1" x14ac:dyDescent="0.3">
      <c r="A13" s="114" t="s">
        <v>48</v>
      </c>
      <c r="B13" s="85"/>
      <c r="C13" s="85"/>
      <c r="D13" s="86"/>
      <c r="E13" s="87"/>
      <c r="F13" s="88"/>
      <c r="G13" s="88"/>
      <c r="H13" s="89"/>
      <c r="I13" s="87"/>
      <c r="J13" s="90"/>
      <c r="K13" s="90">
        <f t="shared" ref="K13:K14" si="0">J13-L13</f>
        <v>0</v>
      </c>
      <c r="L13" s="90">
        <f t="shared" ref="L13:L14" si="1">J13*10/100</f>
        <v>0</v>
      </c>
      <c r="M13" s="87"/>
      <c r="N13" s="87"/>
      <c r="O13" s="90">
        <v>300.39999999999998</v>
      </c>
      <c r="P13" s="90"/>
      <c r="Q13" s="90">
        <v>19</v>
      </c>
      <c r="R13" s="90">
        <f>732*2</f>
        <v>1464</v>
      </c>
      <c r="S13" s="90">
        <f t="shared" ref="S13:S14" si="2">Q13*R13</f>
        <v>27816</v>
      </c>
      <c r="T13" s="90">
        <f t="shared" ref="T13:T14" si="3">S13*1.2-S13</f>
        <v>5563.1999999999971</v>
      </c>
      <c r="U13" s="90">
        <f t="shared" ref="U13:U14" si="4">S13+T13</f>
        <v>33379.199999999997</v>
      </c>
      <c r="V13" s="90">
        <f>U13*12/1000+0.1667</f>
        <v>400.71709999999996</v>
      </c>
      <c r="W13" s="118">
        <v>305.10000000000002</v>
      </c>
      <c r="X13" s="118">
        <v>305.10000000000002</v>
      </c>
      <c r="Y13" s="118">
        <v>305.10000000000002</v>
      </c>
    </row>
    <row r="14" spans="1:25" ht="25.15" customHeight="1" x14ac:dyDescent="0.3">
      <c r="A14" s="114" t="s">
        <v>57</v>
      </c>
      <c r="B14" s="85"/>
      <c r="C14" s="85"/>
      <c r="D14" s="86"/>
      <c r="E14" s="87"/>
      <c r="F14" s="88"/>
      <c r="G14" s="88"/>
      <c r="H14" s="89"/>
      <c r="I14" s="87"/>
      <c r="J14" s="90"/>
      <c r="K14" s="90">
        <f t="shared" si="0"/>
        <v>0</v>
      </c>
      <c r="L14" s="90">
        <f t="shared" si="1"/>
        <v>0</v>
      </c>
      <c r="M14" s="87"/>
      <c r="N14" s="87"/>
      <c r="O14" s="90">
        <v>300.39999999999998</v>
      </c>
      <c r="P14" s="90">
        <v>300.39999999999998</v>
      </c>
      <c r="Q14" s="90">
        <v>19</v>
      </c>
      <c r="R14" s="90">
        <f>732*2</f>
        <v>1464</v>
      </c>
      <c r="S14" s="90">
        <f t="shared" si="2"/>
        <v>27816</v>
      </c>
      <c r="T14" s="90">
        <f t="shared" si="3"/>
        <v>5563.1999999999971</v>
      </c>
      <c r="U14" s="90">
        <f t="shared" si="4"/>
        <v>33379.199999999997</v>
      </c>
      <c r="V14" s="90">
        <f>U14*12/1000+0.1667</f>
        <v>400.71709999999996</v>
      </c>
      <c r="W14" s="118">
        <v>305.10000000000002</v>
      </c>
      <c r="X14" s="118">
        <v>305.10000000000002</v>
      </c>
      <c r="Y14" s="118">
        <v>305.10000000000002</v>
      </c>
    </row>
    <row r="15" spans="1:25" s="12" customFormat="1" ht="35.450000000000003" customHeight="1" x14ac:dyDescent="0.3">
      <c r="A15" s="116" t="s">
        <v>80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7">
        <f>SUM(W13:W14)</f>
        <v>610.20000000000005</v>
      </c>
      <c r="X15" s="117">
        <f>SUM(X13:X14)</f>
        <v>610.20000000000005</v>
      </c>
      <c r="Y15" s="117">
        <f>SUM(Y13:Y14)</f>
        <v>610.20000000000005</v>
      </c>
    </row>
    <row r="16" spans="1:25" ht="21" customHeight="1" x14ac:dyDescent="0.3"/>
    <row r="17" spans="1:25" ht="21" customHeight="1" x14ac:dyDescent="0.3"/>
    <row r="18" spans="1:25" x14ac:dyDescent="0.3">
      <c r="A18" s="231"/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</row>
    <row r="22" spans="1:25" x14ac:dyDescent="0.3">
      <c r="A22" s="119" t="s">
        <v>85</v>
      </c>
    </row>
  </sheetData>
  <mergeCells count="15">
    <mergeCell ref="A18:Y18"/>
    <mergeCell ref="W10:W11"/>
    <mergeCell ref="B10:B11"/>
    <mergeCell ref="C10:C11"/>
    <mergeCell ref="D10:D11"/>
    <mergeCell ref="E10:F10"/>
    <mergeCell ref="H10:O10"/>
    <mergeCell ref="Q10:Q11"/>
    <mergeCell ref="R10:R11"/>
    <mergeCell ref="S10:V10"/>
    <mergeCell ref="A4:Y4"/>
    <mergeCell ref="A8:A9"/>
    <mergeCell ref="W8:W9"/>
    <mergeCell ref="X8:Y8"/>
    <mergeCell ref="A5:Y5"/>
  </mergeCells>
  <printOptions horizontalCentered="1"/>
  <pageMargins left="1.25" right="0.11811023622047245" top="0.99" bottom="0.15748031496062992" header="0.95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aprobat,executat statii-depozit</vt:lpstr>
      <vt:lpstr>Лист4</vt:lpstr>
      <vt:lpstr>CBTM 2015-2017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Natalia Tabacari</cp:lastModifiedBy>
  <cp:lastPrinted>2016-08-26T11:53:26Z</cp:lastPrinted>
  <dcterms:created xsi:type="dcterms:W3CDTF">1996-10-08T23:32:33Z</dcterms:created>
  <dcterms:modified xsi:type="dcterms:W3CDTF">2018-09-05T11:05:07Z</dcterms:modified>
</cp:coreProperties>
</file>