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nul 2018\Circulara bugetara 2019-2021\anexe\"/>
    </mc:Choice>
  </mc:AlternateContent>
  <bookViews>
    <workbookView xWindow="0" yWindow="0" windowWidth="28800" windowHeight="12030"/>
  </bookViews>
  <sheets>
    <sheet name="Cultura 2019-2021" sheetId="15" r:id="rId1"/>
    <sheet name="Sheet2" sheetId="14" r:id="rId2"/>
  </sheets>
  <definedNames>
    <definedName name="_xlnm.Print_Titles" localSheetId="0">'Cultura 2019-2021'!$5:$8</definedName>
  </definedNames>
  <calcPr calcId="162913"/>
</workbook>
</file>

<file path=xl/calcChain.xml><?xml version="1.0" encoding="utf-8"?>
<calcChain xmlns="http://schemas.openxmlformats.org/spreadsheetml/2006/main">
  <c r="D10" i="15" l="1"/>
  <c r="C10" i="15"/>
  <c r="B10" i="15"/>
  <c r="D9" i="15"/>
  <c r="C9" i="15"/>
  <c r="B9" i="15"/>
  <c r="Q10" i="14" l="1"/>
  <c r="Q9" i="14"/>
  <c r="S10" i="14"/>
  <c r="R10" i="14"/>
  <c r="S9" i="14"/>
  <c r="R9" i="14"/>
  <c r="E89" i="14"/>
  <c r="E76" i="14"/>
  <c r="E56" i="14"/>
  <c r="E36" i="14"/>
  <c r="E22" i="14"/>
  <c r="P89" i="14"/>
  <c r="P76" i="14"/>
  <c r="P61" i="14"/>
  <c r="P56" i="14"/>
  <c r="P46" i="14"/>
  <c r="P22" i="14"/>
  <c r="P36" i="14"/>
  <c r="P19" i="14"/>
  <c r="P13" i="14"/>
  <c r="P10" i="14"/>
  <c r="E9" i="14" l="1"/>
  <c r="P9" i="14"/>
  <c r="O11" i="14" s="1"/>
  <c r="N11" i="14" s="1"/>
  <c r="O51" i="14" l="1"/>
  <c r="N51" i="14" s="1"/>
  <c r="O34" i="14"/>
  <c r="N34" i="14" s="1"/>
  <c r="O19" i="14"/>
  <c r="N19" i="14" s="1"/>
  <c r="O83" i="14"/>
  <c r="N83" i="14" s="1"/>
  <c r="O66" i="14"/>
  <c r="N66" i="14" s="1"/>
  <c r="O35" i="14"/>
  <c r="N35" i="14" s="1"/>
  <c r="O67" i="14"/>
  <c r="N67" i="14" s="1"/>
  <c r="O18" i="14"/>
  <c r="N18" i="14" s="1"/>
  <c r="O50" i="14"/>
  <c r="N50" i="14" s="1"/>
  <c r="O82" i="14"/>
  <c r="N82" i="14" s="1"/>
  <c r="O27" i="14"/>
  <c r="N27" i="14" s="1"/>
  <c r="O43" i="14"/>
  <c r="N43" i="14" s="1"/>
  <c r="O59" i="14"/>
  <c r="N59" i="14" s="1"/>
  <c r="O75" i="14"/>
  <c r="N75" i="14" s="1"/>
  <c r="O91" i="14"/>
  <c r="N91" i="14" s="1"/>
  <c r="O26" i="14"/>
  <c r="N26" i="14" s="1"/>
  <c r="O42" i="14"/>
  <c r="N42" i="14" s="1"/>
  <c r="O58" i="14"/>
  <c r="N58" i="14" s="1"/>
  <c r="O74" i="14"/>
  <c r="N74" i="14" s="1"/>
  <c r="O90" i="14"/>
  <c r="N90" i="14" s="1"/>
  <c r="O15" i="14"/>
  <c r="N15" i="14" s="1"/>
  <c r="O23" i="14"/>
  <c r="N23" i="14" s="1"/>
  <c r="O31" i="14"/>
  <c r="N31" i="14" s="1"/>
  <c r="O39" i="14"/>
  <c r="N39" i="14" s="1"/>
  <c r="O47" i="14"/>
  <c r="N47" i="14" s="1"/>
  <c r="O55" i="14"/>
  <c r="N55" i="14" s="1"/>
  <c r="O63" i="14"/>
  <c r="N63" i="14" s="1"/>
  <c r="O71" i="14"/>
  <c r="N71" i="14" s="1"/>
  <c r="O79" i="14"/>
  <c r="N79" i="14" s="1"/>
  <c r="O87" i="14"/>
  <c r="N87" i="14" s="1"/>
  <c r="O14" i="14"/>
  <c r="N14" i="14" s="1"/>
  <c r="O22" i="14"/>
  <c r="N22" i="14" s="1"/>
  <c r="O30" i="14"/>
  <c r="N30" i="14" s="1"/>
  <c r="O38" i="14"/>
  <c r="N38" i="14" s="1"/>
  <c r="O46" i="14"/>
  <c r="N46" i="14" s="1"/>
  <c r="O54" i="14"/>
  <c r="N54" i="14" s="1"/>
  <c r="O62" i="14"/>
  <c r="N62" i="14" s="1"/>
  <c r="O70" i="14"/>
  <c r="N70" i="14" s="1"/>
  <c r="O78" i="14"/>
  <c r="N78" i="14" s="1"/>
  <c r="O86" i="14"/>
  <c r="N86" i="14" s="1"/>
  <c r="M11" i="14"/>
  <c r="O13" i="14"/>
  <c r="N13" i="14" s="1"/>
  <c r="O17" i="14"/>
  <c r="N17" i="14" s="1"/>
  <c r="O21" i="14"/>
  <c r="N21" i="14" s="1"/>
  <c r="O25" i="14"/>
  <c r="N25" i="14" s="1"/>
  <c r="O29" i="14"/>
  <c r="N29" i="14" s="1"/>
  <c r="O33" i="14"/>
  <c r="N33" i="14" s="1"/>
  <c r="O37" i="14"/>
  <c r="N37" i="14" s="1"/>
  <c r="O41" i="14"/>
  <c r="N41" i="14" s="1"/>
  <c r="O45" i="14"/>
  <c r="N45" i="14" s="1"/>
  <c r="O49" i="14"/>
  <c r="N49" i="14" s="1"/>
  <c r="O53" i="14"/>
  <c r="N53" i="14" s="1"/>
  <c r="O57" i="14"/>
  <c r="N57" i="14" s="1"/>
  <c r="O61" i="14"/>
  <c r="N61" i="14" s="1"/>
  <c r="O65" i="14"/>
  <c r="N65" i="14" s="1"/>
  <c r="O69" i="14"/>
  <c r="N69" i="14" s="1"/>
  <c r="O73" i="14"/>
  <c r="N73" i="14" s="1"/>
  <c r="O77" i="14"/>
  <c r="N77" i="14" s="1"/>
  <c r="O81" i="14"/>
  <c r="N81" i="14" s="1"/>
  <c r="O85" i="14"/>
  <c r="N85" i="14" s="1"/>
  <c r="O89" i="14"/>
  <c r="N89" i="14" s="1"/>
  <c r="O12" i="14"/>
  <c r="N12" i="14" s="1"/>
  <c r="O16" i="14"/>
  <c r="N16" i="14" s="1"/>
  <c r="O20" i="14"/>
  <c r="N20" i="14" s="1"/>
  <c r="O24" i="14"/>
  <c r="N24" i="14" s="1"/>
  <c r="O28" i="14"/>
  <c r="N28" i="14" s="1"/>
  <c r="O32" i="14"/>
  <c r="N32" i="14" s="1"/>
  <c r="O36" i="14"/>
  <c r="N36" i="14" s="1"/>
  <c r="O40" i="14"/>
  <c r="N40" i="14" s="1"/>
  <c r="O44" i="14"/>
  <c r="N44" i="14" s="1"/>
  <c r="O48" i="14"/>
  <c r="N48" i="14" s="1"/>
  <c r="O52" i="14"/>
  <c r="N52" i="14" s="1"/>
  <c r="O56" i="14"/>
  <c r="N56" i="14" s="1"/>
  <c r="O60" i="14"/>
  <c r="N60" i="14" s="1"/>
  <c r="O64" i="14"/>
  <c r="N64" i="14" s="1"/>
  <c r="O68" i="14"/>
  <c r="N68" i="14" s="1"/>
  <c r="O72" i="14"/>
  <c r="N72" i="14" s="1"/>
  <c r="O76" i="14"/>
  <c r="N76" i="14" s="1"/>
  <c r="O80" i="14"/>
  <c r="N80" i="14" s="1"/>
  <c r="O84" i="14"/>
  <c r="N84" i="14" s="1"/>
  <c r="O88" i="14"/>
  <c r="N88" i="14" s="1"/>
  <c r="O10" i="14"/>
  <c r="N10" i="14" s="1"/>
  <c r="L11" i="14"/>
  <c r="L19" i="14"/>
  <c r="M35" i="14"/>
  <c r="M47" i="14"/>
  <c r="L51" i="14"/>
  <c r="M51" i="14"/>
  <c r="M14" i="14"/>
  <c r="M34" i="14"/>
  <c r="M42" i="14"/>
  <c r="M50" i="14"/>
  <c r="M62" i="14"/>
  <c r="M66" i="14"/>
  <c r="M25" i="14"/>
  <c r="M37" i="14"/>
  <c r="M81" i="14"/>
  <c r="M16" i="14"/>
  <c r="L24" i="14"/>
  <c r="L40" i="14"/>
  <c r="M56" i="14"/>
  <c r="M72" i="14"/>
  <c r="D91" i="14"/>
  <c r="D90" i="14"/>
  <c r="D89" i="14"/>
  <c r="D88" i="14"/>
  <c r="D87" i="14"/>
  <c r="D86" i="14"/>
  <c r="C85" i="14"/>
  <c r="D85" i="14" s="1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C54" i="14"/>
  <c r="D54" i="14" s="1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C13" i="14"/>
  <c r="D13" i="14" s="1"/>
  <c r="D12" i="14"/>
  <c r="D11" i="14"/>
  <c r="D10" i="14"/>
  <c r="B9" i="14"/>
  <c r="L65" i="14" l="1"/>
  <c r="M90" i="14"/>
  <c r="M63" i="14"/>
  <c r="L49" i="14"/>
  <c r="M78" i="14"/>
  <c r="M27" i="14"/>
  <c r="M84" i="14"/>
  <c r="M22" i="14"/>
  <c r="M75" i="14"/>
  <c r="M20" i="14"/>
  <c r="M82" i="14"/>
  <c r="M54" i="14"/>
  <c r="L34" i="14"/>
  <c r="L18" i="14"/>
  <c r="L83" i="14"/>
  <c r="M43" i="14"/>
  <c r="L88" i="14"/>
  <c r="M80" i="14"/>
  <c r="M64" i="14"/>
  <c r="L48" i="14"/>
  <c r="L32" i="14"/>
  <c r="M89" i="14"/>
  <c r="M73" i="14"/>
  <c r="L57" i="14"/>
  <c r="L41" i="14"/>
  <c r="M33" i="14"/>
  <c r="M17" i="14"/>
  <c r="M74" i="14"/>
  <c r="L66" i="14"/>
  <c r="M46" i="14"/>
  <c r="M30" i="14"/>
  <c r="M91" i="14"/>
  <c r="M79" i="14"/>
  <c r="M67" i="14"/>
  <c r="M59" i="14"/>
  <c r="M31" i="14"/>
  <c r="M19" i="14"/>
  <c r="M15" i="14"/>
  <c r="M52" i="14"/>
  <c r="M69" i="14"/>
  <c r="M86" i="14"/>
  <c r="L82" i="14"/>
  <c r="M58" i="14"/>
  <c r="M26" i="14"/>
  <c r="M18" i="14"/>
  <c r="M83" i="14"/>
  <c r="M71" i="14"/>
  <c r="M39" i="14"/>
  <c r="L35" i="14"/>
  <c r="M88" i="14"/>
  <c r="L80" i="14"/>
  <c r="L72" i="14"/>
  <c r="L64" i="14"/>
  <c r="L56" i="14"/>
  <c r="M48" i="14"/>
  <c r="M40" i="14"/>
  <c r="M32" i="14"/>
  <c r="M24" i="14"/>
  <c r="L16" i="14"/>
  <c r="L89" i="14"/>
  <c r="L81" i="14"/>
  <c r="L73" i="14"/>
  <c r="M65" i="14"/>
  <c r="M57" i="14"/>
  <c r="M49" i="14"/>
  <c r="M41" i="14"/>
  <c r="L33" i="14"/>
  <c r="L25" i="14"/>
  <c r="L17" i="14"/>
  <c r="L78" i="14"/>
  <c r="L74" i="14"/>
  <c r="L62" i="14"/>
  <c r="L50" i="14"/>
  <c r="L46" i="14"/>
  <c r="L42" i="14"/>
  <c r="L30" i="14"/>
  <c r="L14" i="14"/>
  <c r="L91" i="14"/>
  <c r="L79" i="14"/>
  <c r="L67" i="14"/>
  <c r="L63" i="14"/>
  <c r="L59" i="14"/>
  <c r="L47" i="14"/>
  <c r="L31" i="14"/>
  <c r="L27" i="14"/>
  <c r="L15" i="14"/>
  <c r="N9" i="14"/>
  <c r="M68" i="14"/>
  <c r="M36" i="14"/>
  <c r="M85" i="14"/>
  <c r="M53" i="14"/>
  <c r="M21" i="14"/>
  <c r="L90" i="14"/>
  <c r="M70" i="14"/>
  <c r="L58" i="14"/>
  <c r="M38" i="14"/>
  <c r="L26" i="14"/>
  <c r="M87" i="14"/>
  <c r="L75" i="14"/>
  <c r="M55" i="14"/>
  <c r="L43" i="14"/>
  <c r="M23" i="14"/>
  <c r="M10" i="14"/>
  <c r="M76" i="14"/>
  <c r="M60" i="14"/>
  <c r="M44" i="14"/>
  <c r="M28" i="14"/>
  <c r="M12" i="14"/>
  <c r="M77" i="14"/>
  <c r="M61" i="14"/>
  <c r="M45" i="14"/>
  <c r="M29" i="14"/>
  <c r="M13" i="14"/>
  <c r="L86" i="14"/>
  <c r="L70" i="14"/>
  <c r="L54" i="14"/>
  <c r="L38" i="14"/>
  <c r="L22" i="14"/>
  <c r="L87" i="14"/>
  <c r="L71" i="14"/>
  <c r="L55" i="14"/>
  <c r="L39" i="14"/>
  <c r="L23" i="14"/>
  <c r="O9" i="14"/>
  <c r="L10" i="14"/>
  <c r="L84" i="14"/>
  <c r="L76" i="14"/>
  <c r="L68" i="14"/>
  <c r="L60" i="14"/>
  <c r="L52" i="14"/>
  <c r="L44" i="14"/>
  <c r="L36" i="14"/>
  <c r="L28" i="14"/>
  <c r="L20" i="14"/>
  <c r="L12" i="14"/>
  <c r="L85" i="14"/>
  <c r="L77" i="14"/>
  <c r="L69" i="14"/>
  <c r="L61" i="14"/>
  <c r="L53" i="14"/>
  <c r="L45" i="14"/>
  <c r="L37" i="14"/>
  <c r="L29" i="14"/>
  <c r="L21" i="14"/>
  <c r="L13" i="14"/>
  <c r="F13" i="14"/>
  <c r="F15" i="14"/>
  <c r="F19" i="14"/>
  <c r="F23" i="14"/>
  <c r="G23" i="14"/>
  <c r="F27" i="14"/>
  <c r="F31" i="14"/>
  <c r="G31" i="14"/>
  <c r="F35" i="14"/>
  <c r="G35" i="14"/>
  <c r="F39" i="14"/>
  <c r="G39" i="14"/>
  <c r="F43" i="14"/>
  <c r="G43" i="14"/>
  <c r="F47" i="14"/>
  <c r="G47" i="14"/>
  <c r="F51" i="14"/>
  <c r="G51" i="14"/>
  <c r="F55" i="14"/>
  <c r="G55" i="14"/>
  <c r="F59" i="14"/>
  <c r="F61" i="14"/>
  <c r="F65" i="14"/>
  <c r="G65" i="14"/>
  <c r="F67" i="14"/>
  <c r="G67" i="14"/>
  <c r="F69" i="14"/>
  <c r="G69" i="14"/>
  <c r="F73" i="14"/>
  <c r="G73" i="14"/>
  <c r="F75" i="14"/>
  <c r="G75" i="14"/>
  <c r="F77" i="14"/>
  <c r="G77" i="14"/>
  <c r="F79" i="14"/>
  <c r="F81" i="14"/>
  <c r="F85" i="14"/>
  <c r="F87" i="14"/>
  <c r="F89" i="14"/>
  <c r="F91" i="14"/>
  <c r="G91" i="14"/>
  <c r="F10" i="14"/>
  <c r="F12" i="14"/>
  <c r="G12" i="14"/>
  <c r="F14" i="14"/>
  <c r="G14" i="14"/>
  <c r="H14" i="14" s="1"/>
  <c r="F16" i="14"/>
  <c r="G16" i="14"/>
  <c r="F18" i="14"/>
  <c r="G18" i="14"/>
  <c r="F20" i="14"/>
  <c r="G20" i="14"/>
  <c r="F22" i="14"/>
  <c r="F24" i="14"/>
  <c r="G24" i="14"/>
  <c r="F26" i="14"/>
  <c r="G26" i="14"/>
  <c r="F28" i="14"/>
  <c r="G28" i="14"/>
  <c r="H28" i="14" s="1"/>
  <c r="F30" i="14"/>
  <c r="F32" i="14"/>
  <c r="F34" i="14"/>
  <c r="F36" i="14"/>
  <c r="F38" i="14"/>
  <c r="G38" i="14"/>
  <c r="F40" i="14"/>
  <c r="F42" i="14"/>
  <c r="F44" i="14"/>
  <c r="F46" i="14"/>
  <c r="G48" i="14"/>
  <c r="F48" i="14"/>
  <c r="F50" i="14"/>
  <c r="F52" i="14"/>
  <c r="F54" i="14"/>
  <c r="F56" i="14"/>
  <c r="F58" i="14"/>
  <c r="G58" i="14"/>
  <c r="F60" i="14"/>
  <c r="G60" i="14"/>
  <c r="F62" i="14"/>
  <c r="G62" i="14"/>
  <c r="H62" i="14" s="1"/>
  <c r="F64" i="14"/>
  <c r="F66" i="14"/>
  <c r="F68" i="14"/>
  <c r="F70" i="14"/>
  <c r="F72" i="14"/>
  <c r="F74" i="14"/>
  <c r="F76" i="14"/>
  <c r="G78" i="14"/>
  <c r="F78" i="14"/>
  <c r="F80" i="14"/>
  <c r="G80" i="14"/>
  <c r="F82" i="14"/>
  <c r="G82" i="14"/>
  <c r="G84" i="14"/>
  <c r="F84" i="14"/>
  <c r="F86" i="14"/>
  <c r="G86" i="14"/>
  <c r="G88" i="14"/>
  <c r="F88" i="14"/>
  <c r="F90" i="14"/>
  <c r="G90" i="14"/>
  <c r="F11" i="14"/>
  <c r="G11" i="14"/>
  <c r="H11" i="14" s="1"/>
  <c r="F17" i="14"/>
  <c r="F21" i="14"/>
  <c r="G21" i="14"/>
  <c r="F25" i="14"/>
  <c r="F29" i="14"/>
  <c r="G29" i="14"/>
  <c r="F33" i="14"/>
  <c r="G33" i="14"/>
  <c r="F37" i="14"/>
  <c r="G37" i="14"/>
  <c r="F41" i="14"/>
  <c r="G41" i="14"/>
  <c r="F45" i="14"/>
  <c r="G45" i="14"/>
  <c r="F49" i="14"/>
  <c r="G49" i="14"/>
  <c r="F53" i="14"/>
  <c r="G53" i="14"/>
  <c r="F57" i="14"/>
  <c r="G57" i="14"/>
  <c r="F63" i="14"/>
  <c r="G63" i="14"/>
  <c r="F71" i="14"/>
  <c r="G71" i="14"/>
  <c r="F83" i="14"/>
  <c r="D9" i="14"/>
  <c r="F9" i="14" s="1"/>
  <c r="C9" i="14"/>
  <c r="G83" i="14" l="1"/>
  <c r="H83" i="14" s="1"/>
  <c r="H84" i="14" s="1"/>
  <c r="G25" i="14"/>
  <c r="H25" i="14" s="1"/>
  <c r="H26" i="14" s="1"/>
  <c r="G17" i="14"/>
  <c r="H17" i="14" s="1"/>
  <c r="H18" i="14" s="1"/>
  <c r="M9" i="14"/>
  <c r="G76" i="14"/>
  <c r="H76" i="14" s="1"/>
  <c r="H77" i="14" s="1"/>
  <c r="G72" i="14"/>
  <c r="H72" i="14" s="1"/>
  <c r="H73" i="14" s="1"/>
  <c r="G70" i="14"/>
  <c r="H70" i="14" s="1"/>
  <c r="G68" i="14"/>
  <c r="H68" i="14" s="1"/>
  <c r="H69" i="14" s="1"/>
  <c r="G66" i="14"/>
  <c r="H66" i="14" s="1"/>
  <c r="H67" i="14" s="1"/>
  <c r="G64" i="14"/>
  <c r="H64" i="14" s="1"/>
  <c r="H65" i="14" s="1"/>
  <c r="G56" i="14"/>
  <c r="H56" i="14" s="1"/>
  <c r="H58" i="14" s="1"/>
  <c r="G54" i="14"/>
  <c r="H54" i="14" s="1"/>
  <c r="H55" i="14" s="1"/>
  <c r="G52" i="14"/>
  <c r="H52" i="14" s="1"/>
  <c r="G50" i="14"/>
  <c r="H50" i="14" s="1"/>
  <c r="H51" i="14" s="1"/>
  <c r="G46" i="14"/>
  <c r="H46" i="14" s="1"/>
  <c r="H49" i="14" s="1"/>
  <c r="G44" i="14"/>
  <c r="H44" i="14" s="1"/>
  <c r="H45" i="14" s="1"/>
  <c r="G42" i="14"/>
  <c r="H42" i="14" s="1"/>
  <c r="H43" i="14" s="1"/>
  <c r="G40" i="14"/>
  <c r="H40" i="14" s="1"/>
  <c r="H41" i="14" s="1"/>
  <c r="G36" i="14"/>
  <c r="H36" i="14" s="1"/>
  <c r="H37" i="14" s="1"/>
  <c r="G34" i="14"/>
  <c r="H34" i="14" s="1"/>
  <c r="H35" i="14" s="1"/>
  <c r="G32" i="14"/>
  <c r="H32" i="14" s="1"/>
  <c r="G30" i="14"/>
  <c r="H30" i="14" s="1"/>
  <c r="H31" i="14" s="1"/>
  <c r="G22" i="14"/>
  <c r="H22" i="14" s="1"/>
  <c r="H24" i="14" s="1"/>
  <c r="G10" i="14"/>
  <c r="H10" i="14" s="1"/>
  <c r="G89" i="14"/>
  <c r="H89" i="14" s="1"/>
  <c r="H90" i="14" s="1"/>
  <c r="G87" i="14"/>
  <c r="H87" i="14" s="1"/>
  <c r="H88" i="14" s="1"/>
  <c r="G85" i="14"/>
  <c r="H85" i="14" s="1"/>
  <c r="G81" i="14"/>
  <c r="H81" i="14" s="1"/>
  <c r="H82" i="14" s="1"/>
  <c r="G79" i="14"/>
  <c r="H79" i="14" s="1"/>
  <c r="G61" i="14"/>
  <c r="H61" i="14" s="1"/>
  <c r="H63" i="14" s="1"/>
  <c r="G59" i="14"/>
  <c r="H59" i="14" s="1"/>
  <c r="G27" i="14"/>
  <c r="H27" i="14" s="1"/>
  <c r="H29" i="14" s="1"/>
  <c r="G19" i="14"/>
  <c r="H19" i="14" s="1"/>
  <c r="H20" i="14" s="1"/>
  <c r="G15" i="14"/>
  <c r="H15" i="14" s="1"/>
  <c r="H16" i="14" s="1"/>
  <c r="G13" i="14"/>
  <c r="H13" i="14" s="1"/>
  <c r="L9" i="14"/>
  <c r="I88" i="14"/>
  <c r="K88" i="14"/>
  <c r="I78" i="14"/>
  <c r="K78" i="14"/>
  <c r="I74" i="14"/>
  <c r="K74" i="14"/>
  <c r="K11" i="14"/>
  <c r="I9" i="14"/>
  <c r="J9" i="14" s="1"/>
  <c r="I83" i="14"/>
  <c r="K83" i="14"/>
  <c r="I71" i="14"/>
  <c r="K71" i="14"/>
  <c r="I63" i="14"/>
  <c r="K63" i="14"/>
  <c r="I57" i="14"/>
  <c r="K57" i="14"/>
  <c r="I53" i="14"/>
  <c r="K53" i="14"/>
  <c r="I49" i="14"/>
  <c r="K49" i="14"/>
  <c r="I45" i="14"/>
  <c r="K45" i="14"/>
  <c r="I41" i="14"/>
  <c r="K41" i="14"/>
  <c r="I37" i="14"/>
  <c r="K37" i="14"/>
  <c r="I33" i="14"/>
  <c r="K33" i="14"/>
  <c r="I29" i="14"/>
  <c r="K29" i="14"/>
  <c r="I25" i="14"/>
  <c r="K25" i="14"/>
  <c r="I21" i="14"/>
  <c r="K21" i="14"/>
  <c r="I17" i="14"/>
  <c r="K17" i="14"/>
  <c r="I11" i="14"/>
  <c r="I90" i="14"/>
  <c r="K90" i="14"/>
  <c r="I86" i="14"/>
  <c r="K86" i="14"/>
  <c r="I82" i="14"/>
  <c r="K82" i="14"/>
  <c r="I80" i="14"/>
  <c r="K80" i="14"/>
  <c r="I76" i="14"/>
  <c r="K76" i="14"/>
  <c r="I72" i="14"/>
  <c r="K72" i="14"/>
  <c r="I70" i="14"/>
  <c r="K70" i="14"/>
  <c r="I68" i="14"/>
  <c r="K68" i="14"/>
  <c r="I66" i="14"/>
  <c r="K66" i="14"/>
  <c r="I64" i="14"/>
  <c r="K64" i="14"/>
  <c r="I62" i="14"/>
  <c r="K62" i="14"/>
  <c r="I60" i="14"/>
  <c r="K60" i="14"/>
  <c r="I58" i="14"/>
  <c r="K58" i="14"/>
  <c r="I56" i="14"/>
  <c r="K56" i="14"/>
  <c r="I54" i="14"/>
  <c r="K54" i="14"/>
  <c r="I52" i="14"/>
  <c r="K52" i="14"/>
  <c r="I50" i="14"/>
  <c r="K50" i="14"/>
  <c r="I46" i="14"/>
  <c r="K46" i="14"/>
  <c r="I44" i="14"/>
  <c r="K44" i="14"/>
  <c r="I42" i="14"/>
  <c r="K42" i="14"/>
  <c r="I40" i="14"/>
  <c r="J40" i="14" s="1"/>
  <c r="K40" i="14"/>
  <c r="I38" i="14"/>
  <c r="K38" i="14"/>
  <c r="I36" i="14"/>
  <c r="K36" i="14"/>
  <c r="I34" i="14"/>
  <c r="K34" i="14"/>
  <c r="I32" i="14"/>
  <c r="K32" i="14"/>
  <c r="I30" i="14"/>
  <c r="K30" i="14"/>
  <c r="I28" i="14"/>
  <c r="K28" i="14"/>
  <c r="I26" i="14"/>
  <c r="K26" i="14"/>
  <c r="I24" i="14"/>
  <c r="K24" i="14"/>
  <c r="I22" i="14"/>
  <c r="K22" i="14"/>
  <c r="I20" i="14"/>
  <c r="K20" i="14"/>
  <c r="I18" i="14"/>
  <c r="K18" i="14"/>
  <c r="I16" i="14"/>
  <c r="K16" i="14"/>
  <c r="K14" i="14"/>
  <c r="I14" i="14"/>
  <c r="I12" i="14"/>
  <c r="K12" i="14"/>
  <c r="I10" i="14"/>
  <c r="K10" i="14"/>
  <c r="I91" i="14"/>
  <c r="K91" i="14"/>
  <c r="I89" i="14"/>
  <c r="K89" i="14"/>
  <c r="I87" i="14"/>
  <c r="K87" i="14"/>
  <c r="I85" i="14"/>
  <c r="K85" i="14"/>
  <c r="I81" i="14"/>
  <c r="K81" i="14"/>
  <c r="I79" i="14"/>
  <c r="K79" i="14"/>
  <c r="I77" i="14"/>
  <c r="K77" i="14"/>
  <c r="I75" i="14"/>
  <c r="K75" i="14"/>
  <c r="I73" i="14"/>
  <c r="K73" i="14"/>
  <c r="I69" i="14"/>
  <c r="K69" i="14"/>
  <c r="I67" i="14"/>
  <c r="K67" i="14"/>
  <c r="I65" i="14"/>
  <c r="K65" i="14"/>
  <c r="I61" i="14"/>
  <c r="K61" i="14"/>
  <c r="I59" i="14"/>
  <c r="K59" i="14"/>
  <c r="I55" i="14"/>
  <c r="K55" i="14"/>
  <c r="I51" i="14"/>
  <c r="K51" i="14"/>
  <c r="I47" i="14"/>
  <c r="K47" i="14"/>
  <c r="I43" i="14"/>
  <c r="K43" i="14"/>
  <c r="I39" i="14"/>
  <c r="K39" i="14"/>
  <c r="I35" i="14"/>
  <c r="K35" i="14"/>
  <c r="I31" i="14"/>
  <c r="K31" i="14"/>
  <c r="I27" i="14"/>
  <c r="K27" i="14"/>
  <c r="I23" i="14"/>
  <c r="K23" i="14"/>
  <c r="I19" i="14"/>
  <c r="K19" i="14"/>
  <c r="I15" i="14"/>
  <c r="K15" i="14"/>
  <c r="I13" i="14"/>
  <c r="K13" i="14"/>
  <c r="H71" i="14"/>
  <c r="H91" i="14"/>
  <c r="H86" i="14"/>
  <c r="H80" i="14"/>
  <c r="H60" i="14"/>
  <c r="H47" i="14"/>
  <c r="H39" i="14"/>
  <c r="H23" i="14"/>
  <c r="H78" i="14"/>
  <c r="G74" i="14"/>
  <c r="H74" i="14" s="1"/>
  <c r="H75" i="14" s="1"/>
  <c r="H48" i="14"/>
  <c r="I84" i="14"/>
  <c r="K84" i="14"/>
  <c r="I48" i="14"/>
  <c r="K48" i="14"/>
  <c r="H53" i="14"/>
  <c r="H33" i="14"/>
  <c r="H38" i="14" l="1"/>
  <c r="H21" i="14"/>
  <c r="H57" i="14"/>
  <c r="J48" i="14"/>
  <c r="J13" i="14"/>
  <c r="J19" i="14"/>
  <c r="J27" i="14"/>
  <c r="J31" i="14"/>
  <c r="J39" i="14"/>
  <c r="J47" i="14"/>
  <c r="J55" i="14"/>
  <c r="J61" i="14"/>
  <c r="J67" i="14"/>
  <c r="J73" i="14"/>
  <c r="J81" i="14"/>
  <c r="J87" i="14"/>
  <c r="J91" i="14"/>
  <c r="J10" i="14"/>
  <c r="J12" i="14"/>
  <c r="J16" i="14"/>
  <c r="J18" i="14"/>
  <c r="J20" i="14"/>
  <c r="J22" i="14"/>
  <c r="J24" i="14"/>
  <c r="J26" i="14"/>
  <c r="J28" i="14"/>
  <c r="J32" i="14"/>
  <c r="J36" i="14"/>
  <c r="J44" i="14"/>
  <c r="J50" i="14"/>
  <c r="J54" i="14"/>
  <c r="J58" i="14"/>
  <c r="J62" i="14"/>
  <c r="J66" i="14"/>
  <c r="J70" i="14"/>
  <c r="J76" i="14"/>
  <c r="J82" i="14"/>
  <c r="J90" i="14"/>
  <c r="J11" i="14"/>
  <c r="J21" i="14"/>
  <c r="J29" i="14"/>
  <c r="J37" i="14"/>
  <c r="J49" i="14"/>
  <c r="J57" i="14"/>
  <c r="J71" i="14"/>
  <c r="J74" i="14"/>
  <c r="J88" i="14"/>
  <c r="J84" i="14"/>
  <c r="J15" i="14"/>
  <c r="J23" i="14"/>
  <c r="J35" i="14"/>
  <c r="J43" i="14"/>
  <c r="J51" i="14"/>
  <c r="J59" i="14"/>
  <c r="J65" i="14"/>
  <c r="J69" i="14"/>
  <c r="J75" i="14"/>
  <c r="J79" i="14"/>
  <c r="J85" i="14"/>
  <c r="J89" i="14"/>
  <c r="J14" i="14"/>
  <c r="J30" i="14"/>
  <c r="J34" i="14"/>
  <c r="J38" i="14"/>
  <c r="J42" i="14"/>
  <c r="J46" i="14"/>
  <c r="J52" i="14"/>
  <c r="J56" i="14"/>
  <c r="J60" i="14"/>
  <c r="J64" i="14"/>
  <c r="J68" i="14"/>
  <c r="J72" i="14"/>
  <c r="J80" i="14"/>
  <c r="J86" i="14"/>
  <c r="J17" i="14"/>
  <c r="J25" i="14"/>
  <c r="J33" i="14"/>
  <c r="J41" i="14"/>
  <c r="J45" i="14"/>
  <c r="J53" i="14"/>
  <c r="J63" i="14"/>
  <c r="J83" i="14"/>
  <c r="H12" i="14"/>
  <c r="H9" i="14"/>
  <c r="J78" i="14"/>
  <c r="K9" i="14"/>
  <c r="G9" i="14"/>
  <c r="J77" i="14"/>
</calcChain>
</file>

<file path=xl/sharedStrings.xml><?xml version="1.0" encoding="utf-8"?>
<sst xmlns="http://schemas.openxmlformats.org/spreadsheetml/2006/main" count="198" uniqueCount="73">
  <si>
    <t>UAT</t>
  </si>
  <si>
    <t>TOTAL pe UAT</t>
  </si>
  <si>
    <t>Chișinău</t>
  </si>
  <si>
    <t>Consiliul Municipal</t>
  </si>
  <si>
    <t>Stăuceni</t>
  </si>
  <si>
    <t>Bălți</t>
  </si>
  <si>
    <t>Anenii Noi</t>
  </si>
  <si>
    <t>Consiliul Raional</t>
  </si>
  <si>
    <t>Basarabeasca</t>
  </si>
  <si>
    <t>Briceni</t>
  </si>
  <si>
    <t>Comuna Larga</t>
  </si>
  <si>
    <t>Cahul</t>
  </si>
  <si>
    <t>Cantemir</t>
  </si>
  <si>
    <t>Călărași</t>
  </si>
  <si>
    <t>Căușeni</t>
  </si>
  <si>
    <t>U.T.A. Găgăuzia</t>
  </si>
  <si>
    <t>Comitetul Executiv</t>
  </si>
  <si>
    <t>Cimișlia</t>
  </si>
  <si>
    <t>Criuleni</t>
  </si>
  <si>
    <t>Drăsliceni</t>
  </si>
  <si>
    <t>Măgdăcești</t>
  </si>
  <si>
    <t>Dondușeni</t>
  </si>
  <si>
    <t>Drochia</t>
  </si>
  <si>
    <t>Dubăsari</t>
  </si>
  <si>
    <t>Edineț</t>
  </si>
  <si>
    <t>Trinca</t>
  </si>
  <si>
    <t>Comuna Parcova</t>
  </si>
  <si>
    <t>Fălești</t>
  </si>
  <si>
    <t>Florești</t>
  </si>
  <si>
    <t>Glodeni</t>
  </si>
  <si>
    <t>Hîncești</t>
  </si>
  <si>
    <t>Ialoveni</t>
  </si>
  <si>
    <t>Leova</t>
  </si>
  <si>
    <t xml:space="preserve"> Leova</t>
  </si>
  <si>
    <t>Nisporeni</t>
  </si>
  <si>
    <t>Ocnița</t>
  </si>
  <si>
    <t>Orhei</t>
  </si>
  <si>
    <t>Rezina</t>
  </si>
  <si>
    <t>Rișcani</t>
  </si>
  <si>
    <t>Sîngerei</t>
  </si>
  <si>
    <t>Soroca</t>
  </si>
  <si>
    <t>Strășeni</t>
  </si>
  <si>
    <t>Șoldănești</t>
  </si>
  <si>
    <t>Ștefan Vodă</t>
  </si>
  <si>
    <t>Taraclia</t>
  </si>
  <si>
    <t>Telenești</t>
  </si>
  <si>
    <t>Ungheni</t>
  </si>
  <si>
    <t>Informația</t>
  </si>
  <si>
    <t>limita precedenta 2017</t>
  </si>
  <si>
    <t>Solicitari suplimentare ale APL acceptate de MF</t>
  </si>
  <si>
    <t>Ponderea %</t>
  </si>
  <si>
    <t>Majorari salariale</t>
  </si>
  <si>
    <t>Ponderea % Cheltuieli de personal</t>
  </si>
  <si>
    <t>Cheltuieli de personal</t>
  </si>
  <si>
    <t>Diminuari</t>
  </si>
  <si>
    <t>Aprobat  2017</t>
  </si>
  <si>
    <t>Majorari salariale la cheltuiele de personal Estimat 2018</t>
  </si>
  <si>
    <t>Majorari salariale la cheltuiele de personal Estimat 2019</t>
  </si>
  <si>
    <t>Proiect 2018</t>
  </si>
  <si>
    <t>Estimat 2019</t>
  </si>
  <si>
    <t>Estimat 2020</t>
  </si>
  <si>
    <t>Majorari salariale la cheltuiele de personal Estimat 2020</t>
  </si>
  <si>
    <t>Total nivelul II</t>
  </si>
  <si>
    <t>Total nivelul I</t>
  </si>
  <si>
    <t>privind transferurile cu destinație specială de la bugetul de stat la bugetele UAT pentru finanțarea școlilor sportive pe anul 2019 și estimările pe anii 2020-2021</t>
  </si>
  <si>
    <t>Proiect            2019</t>
  </si>
  <si>
    <t>Estimat          2020</t>
  </si>
  <si>
    <t>Estimat         2021</t>
  </si>
  <si>
    <t>Proiect 2019</t>
  </si>
  <si>
    <t>Estimat 2021</t>
  </si>
  <si>
    <t xml:space="preserve">Limitele </t>
  </si>
  <si>
    <t>transferurilor cu destinație specială de la bugetul de stat la bugetele locale pentru finanțarea școlilor sportive pe anul 2019 și estimările pe anii 2020-2021</t>
  </si>
  <si>
    <t>Anexa nr.12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</si>
</sst>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4">
    <xf numFmtId="0" fontId="0" fillId="0" borderId="0"/>
    <xf numFmtId="0" fontId="2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5" fillId="0" borderId="0" xfId="0" applyNumberFormat="1" applyFont="1" applyFill="1" applyAlignment="1">
      <alignment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/>
    <xf numFmtId="0" fontId="5" fillId="0" borderId="0" xfId="0" applyFont="1" applyFill="1" applyAlignment="1">
      <alignment wrapText="1"/>
    </xf>
    <xf numFmtId="0" fontId="7" fillId="0" borderId="0" xfId="0" applyFont="1"/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/>
    <xf numFmtId="165" fontId="9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/>
    <xf numFmtId="165" fontId="11" fillId="0" borderId="1" xfId="0" applyNumberFormat="1" applyFont="1" applyBorder="1"/>
    <xf numFmtId="165" fontId="9" fillId="0" borderId="1" xfId="0" applyNumberFormat="1" applyFont="1" applyFill="1" applyBorder="1"/>
    <xf numFmtId="164" fontId="10" fillId="0" borderId="1" xfId="0" applyNumberFormat="1" applyFont="1" applyBorder="1"/>
    <xf numFmtId="165" fontId="10" fillId="0" borderId="1" xfId="0" applyNumberFormat="1" applyFont="1" applyBorder="1"/>
    <xf numFmtId="165" fontId="9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Border="1"/>
    <xf numFmtId="0" fontId="8" fillId="0" borderId="1" xfId="0" applyFont="1" applyFill="1" applyBorder="1"/>
    <xf numFmtId="165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/>
    </xf>
    <xf numFmtId="165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/>
    <xf numFmtId="165" fontId="9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left"/>
    </xf>
    <xf numFmtId="0" fontId="12" fillId="0" borderId="1" xfId="0" applyFont="1" applyFill="1" applyBorder="1"/>
    <xf numFmtId="165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right"/>
    </xf>
    <xf numFmtId="165" fontId="12" fillId="0" borderId="1" xfId="0" applyNumberFormat="1" applyFont="1" applyFill="1" applyBorder="1" applyAlignment="1">
      <alignment horizontal="right" vertical="center"/>
    </xf>
    <xf numFmtId="165" fontId="12" fillId="0" borderId="1" xfId="0" applyNumberFormat="1" applyFont="1" applyFill="1" applyBorder="1"/>
    <xf numFmtId="164" fontId="13" fillId="0" borderId="1" xfId="0" applyNumberFormat="1" applyFont="1" applyBorder="1"/>
    <xf numFmtId="165" fontId="13" fillId="0" borderId="1" xfId="0" applyNumberFormat="1" applyFont="1" applyBorder="1"/>
    <xf numFmtId="165" fontId="14" fillId="0" borderId="1" xfId="0" applyNumberFormat="1" applyFont="1" applyFill="1" applyBorder="1"/>
    <xf numFmtId="165" fontId="15" fillId="0" borderId="1" xfId="0" applyNumberFormat="1" applyFont="1" applyBorder="1"/>
    <xf numFmtId="0" fontId="10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94">
    <cellStyle name="Normal" xfId="0" builtinId="0"/>
    <cellStyle name="Normal 10" xfId="18"/>
    <cellStyle name="Normal 11" xfId="21"/>
    <cellStyle name="Normal 112" xfId="61"/>
    <cellStyle name="Normal 12" xfId="23"/>
    <cellStyle name="Normal 13" xfId="90"/>
    <cellStyle name="Normal 14" xfId="92"/>
    <cellStyle name="Normal 15" xfId="93"/>
    <cellStyle name="Normal 17" xfId="28"/>
    <cellStyle name="Normal 18" xfId="30"/>
    <cellStyle name="Normal 19" xfId="32"/>
    <cellStyle name="Normal 2" xfId="1"/>
    <cellStyle name="Normal 20" xfId="34"/>
    <cellStyle name="Normal 21" xfId="36"/>
    <cellStyle name="Normal 22" xfId="38"/>
    <cellStyle name="Normal 23" xfId="40"/>
    <cellStyle name="Normal 24" xfId="42"/>
    <cellStyle name="Normal 25" xfId="44"/>
    <cellStyle name="Normal 26" xfId="46"/>
    <cellStyle name="Normal 27" xfId="48"/>
    <cellStyle name="Normal 28" xfId="50"/>
    <cellStyle name="Normal 29" xfId="52"/>
    <cellStyle name="Normal 3" xfId="2"/>
    <cellStyle name="Normal 30" xfId="54"/>
    <cellStyle name="Normal 31" xfId="56"/>
    <cellStyle name="Normal 32" xfId="58"/>
    <cellStyle name="Normal 33" xfId="60"/>
    <cellStyle name="Normal 34" xfId="63"/>
    <cellStyle name="Normal 35" xfId="65"/>
    <cellStyle name="Normal 36" xfId="67"/>
    <cellStyle name="Normal 37" xfId="69"/>
    <cellStyle name="Normal 38" xfId="71"/>
    <cellStyle name="Normal 39" xfId="73"/>
    <cellStyle name="Normal 4" xfId="3"/>
    <cellStyle name="Normal 40" xfId="75"/>
    <cellStyle name="Normal 41" xfId="77"/>
    <cellStyle name="Normal 42" xfId="79"/>
    <cellStyle name="Normal 43" xfId="81"/>
    <cellStyle name="Normal 44" xfId="83"/>
    <cellStyle name="Normal 45" xfId="85"/>
    <cellStyle name="Normal 46" xfId="87"/>
    <cellStyle name="Normal 47" xfId="89"/>
    <cellStyle name="Normal 48" xfId="24"/>
    <cellStyle name="Normal 49" xfId="25"/>
    <cellStyle name="Normal 5" xfId="4"/>
    <cellStyle name="Normal 50" xfId="26"/>
    <cellStyle name="Normal 51" xfId="7"/>
    <cellStyle name="Normal 52" xfId="8"/>
    <cellStyle name="Normal 53" xfId="9"/>
    <cellStyle name="Normal 54" xfId="10"/>
    <cellStyle name="Normal 55" xfId="11"/>
    <cellStyle name="Normal 56" xfId="12"/>
    <cellStyle name="Normal 57" xfId="16"/>
    <cellStyle name="Normal 58" xfId="13"/>
    <cellStyle name="Normal 59" xfId="17"/>
    <cellStyle name="Normal 6" xfId="5"/>
    <cellStyle name="Normal 60" xfId="20"/>
    <cellStyle name="Normal 61" xfId="22"/>
    <cellStyle name="Normal 62" xfId="27"/>
    <cellStyle name="Normal 63" xfId="29"/>
    <cellStyle name="Normal 64" xfId="31"/>
    <cellStyle name="Normal 65" xfId="33"/>
    <cellStyle name="Normal 66" xfId="35"/>
    <cellStyle name="Normal 67" xfId="37"/>
    <cellStyle name="Normal 68" xfId="39"/>
    <cellStyle name="Normal 69" xfId="41"/>
    <cellStyle name="Normal 7" xfId="6"/>
    <cellStyle name="Normal 70" xfId="43"/>
    <cellStyle name="Normal 71" xfId="45"/>
    <cellStyle name="Normal 72" xfId="47"/>
    <cellStyle name="Normal 73" xfId="49"/>
    <cellStyle name="Normal 74" xfId="51"/>
    <cellStyle name="Normal 75" xfId="53"/>
    <cellStyle name="Normal 76" xfId="55"/>
    <cellStyle name="Normal 77" xfId="57"/>
    <cellStyle name="Normal 78" xfId="59"/>
    <cellStyle name="Normal 79" xfId="62"/>
    <cellStyle name="Normal 8" xfId="15"/>
    <cellStyle name="Normal 80" xfId="64"/>
    <cellStyle name="Normal 81" xfId="66"/>
    <cellStyle name="Normal 82" xfId="68"/>
    <cellStyle name="Normal 83" xfId="70"/>
    <cellStyle name="Normal 84" xfId="72"/>
    <cellStyle name="Normal 85" xfId="74"/>
    <cellStyle name="Normal 86" xfId="76"/>
    <cellStyle name="Normal 87" xfId="78"/>
    <cellStyle name="Normal 88" xfId="80"/>
    <cellStyle name="Normal 89" xfId="82"/>
    <cellStyle name="Normal 9" xfId="14"/>
    <cellStyle name="Normal 90" xfId="84"/>
    <cellStyle name="Normal 91" xfId="86"/>
    <cellStyle name="Normal 92" xfId="88"/>
    <cellStyle name="Normal 96" xfId="19"/>
    <cellStyle name="Обычный 26" xfId="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abSelected="1" view="pageBreakPreview" topLeftCell="A19" zoomScale="90" zoomScaleNormal="90" zoomScaleSheetLayoutView="90" workbookViewId="0">
      <pane xSplit="1" topLeftCell="B1" activePane="topRight" state="frozen"/>
      <selection pane="topRight" activeCell="I14" sqref="I14"/>
    </sheetView>
  </sheetViews>
  <sheetFormatPr defaultRowHeight="12.75"/>
  <cols>
    <col min="1" max="1" width="28.7109375" customWidth="1"/>
    <col min="2" max="2" width="22.140625" customWidth="1"/>
    <col min="3" max="3" width="23.140625" customWidth="1"/>
    <col min="4" max="4" width="22.42578125" customWidth="1"/>
  </cols>
  <sheetData>
    <row r="1" spans="1:4" ht="21.75" customHeight="1">
      <c r="D1" s="35" t="s">
        <v>72</v>
      </c>
    </row>
    <row r="2" spans="1:4" ht="18.75" customHeight="1">
      <c r="A2" s="37" t="s">
        <v>70</v>
      </c>
      <c r="B2" s="37"/>
      <c r="C2" s="37"/>
      <c r="D2" s="37"/>
    </row>
    <row r="3" spans="1:4" ht="18.75" customHeight="1">
      <c r="A3" s="38" t="s">
        <v>71</v>
      </c>
      <c r="B3" s="38"/>
      <c r="C3" s="38"/>
      <c r="D3" s="38"/>
    </row>
    <row r="4" spans="1:4" ht="39" customHeight="1">
      <c r="A4" s="38"/>
      <c r="B4" s="38"/>
      <c r="C4" s="38"/>
      <c r="D4" s="38"/>
    </row>
    <row r="5" spans="1:4" ht="18.75" customHeight="1">
      <c r="A5" s="39" t="s">
        <v>0</v>
      </c>
      <c r="B5" s="36" t="s">
        <v>68</v>
      </c>
      <c r="C5" s="36" t="s">
        <v>60</v>
      </c>
      <c r="D5" s="36" t="s">
        <v>69</v>
      </c>
    </row>
    <row r="6" spans="1:4" ht="18.75" customHeight="1">
      <c r="A6" s="39"/>
      <c r="B6" s="36"/>
      <c r="C6" s="36"/>
      <c r="D6" s="36"/>
    </row>
    <row r="7" spans="1:4" ht="18" customHeight="1">
      <c r="A7" s="39"/>
      <c r="B7" s="36"/>
      <c r="C7" s="36"/>
      <c r="D7" s="36"/>
    </row>
    <row r="8" spans="1:4" ht="28.5" hidden="1" customHeight="1">
      <c r="A8" s="39"/>
      <c r="B8" s="36"/>
      <c r="C8" s="36"/>
      <c r="D8" s="36"/>
    </row>
    <row r="9" spans="1:4" ht="21.75" customHeight="1">
      <c r="A9" s="17" t="s">
        <v>62</v>
      </c>
      <c r="B9" s="33">
        <f>SUM(B13+B16+B18+B20+B22+B25+B28+B30+B33+B35+B37+B39+B43+B45+B47+B53+B55+B57+B59+B62+B64+B67+B69+B71+B73+B75+B77+B79+B82+B84+B86+B90+B92+B88)</f>
        <v>159793.19999999998</v>
      </c>
      <c r="C9" s="33">
        <f t="shared" ref="C9:D9" si="0">SUM(C13+C16+C18+C20+C22+C25+C28+C30+C33+C35+C37+C39+C43+C45+C47+C53+C55+C57+C59+C62+C64+C67+C69+C71+C73+C75+C77+C79+C82+C84+C86+C90+C92+C88)</f>
        <v>168585.89999999997</v>
      </c>
      <c r="D9" s="33">
        <f t="shared" si="0"/>
        <v>179418.89999999997</v>
      </c>
    </row>
    <row r="10" spans="1:4" ht="20.25" customHeight="1">
      <c r="A10" s="19" t="s">
        <v>63</v>
      </c>
      <c r="B10" s="34">
        <f>SUM(B14+B23+B26+B31+B40+B41+B49+B50+B51+B60+B65+B80+B93)</f>
        <v>23143.4</v>
      </c>
      <c r="C10" s="34">
        <f t="shared" ref="C10:D10" si="1">SUM(C14+C23+C26+C31+C40+C41+C49+C50+C51+C60+C65+C80+C93)</f>
        <v>24326.9</v>
      </c>
      <c r="D10" s="34">
        <f t="shared" si="1"/>
        <v>25785.399999999998</v>
      </c>
    </row>
    <row r="11" spans="1:4" ht="20.25" customHeight="1">
      <c r="A11" s="26" t="s">
        <v>1</v>
      </c>
      <c r="B11" s="32">
        <v>182936.6</v>
      </c>
      <c r="C11" s="32">
        <v>192912.79999999993</v>
      </c>
      <c r="D11" s="32">
        <v>205204.29999999996</v>
      </c>
    </row>
    <row r="12" spans="1:4" ht="15.75">
      <c r="A12" s="17" t="s">
        <v>2</v>
      </c>
      <c r="B12" s="10">
        <v>58170.9</v>
      </c>
      <c r="C12" s="10">
        <v>61002</v>
      </c>
      <c r="D12" s="10">
        <v>64490.1</v>
      </c>
    </row>
    <row r="13" spans="1:4" ht="15.75">
      <c r="A13" s="25" t="s">
        <v>3</v>
      </c>
      <c r="B13" s="13">
        <v>56508.6</v>
      </c>
      <c r="C13" s="13">
        <v>59269.7</v>
      </c>
      <c r="D13" s="13">
        <v>62671.5</v>
      </c>
    </row>
    <row r="14" spans="1:4" ht="15.75">
      <c r="A14" s="21" t="s">
        <v>4</v>
      </c>
      <c r="B14" s="13">
        <v>1662.3</v>
      </c>
      <c r="C14" s="13">
        <v>1732.3</v>
      </c>
      <c r="D14" s="13">
        <v>1818.6</v>
      </c>
    </row>
    <row r="15" spans="1:4" ht="15.75">
      <c r="A15" s="19" t="s">
        <v>5</v>
      </c>
      <c r="B15" s="10">
        <v>18025.2</v>
      </c>
      <c r="C15" s="10">
        <v>19136.400000000001</v>
      </c>
      <c r="D15" s="10">
        <v>20505.400000000001</v>
      </c>
    </row>
    <row r="16" spans="1:4" ht="15.75">
      <c r="A16" s="21" t="s">
        <v>3</v>
      </c>
      <c r="B16" s="13">
        <v>18025.2</v>
      </c>
      <c r="C16" s="13">
        <v>19136.400000000001</v>
      </c>
      <c r="D16" s="13">
        <v>20505.400000000001</v>
      </c>
    </row>
    <row r="17" spans="1:4" ht="15.75">
      <c r="A17" s="19" t="s">
        <v>6</v>
      </c>
      <c r="B17" s="10">
        <v>3093.7</v>
      </c>
      <c r="C17" s="10">
        <v>3248.1</v>
      </c>
      <c r="D17" s="10">
        <v>3438.4</v>
      </c>
    </row>
    <row r="18" spans="1:4" ht="15.75">
      <c r="A18" s="21" t="s">
        <v>7</v>
      </c>
      <c r="B18" s="13">
        <v>3093.7</v>
      </c>
      <c r="C18" s="13">
        <v>3248.1</v>
      </c>
      <c r="D18" s="13">
        <v>3438.4</v>
      </c>
    </row>
    <row r="19" spans="1:4" ht="15.75">
      <c r="A19" s="19" t="s">
        <v>8</v>
      </c>
      <c r="B19" s="10">
        <v>868.4</v>
      </c>
      <c r="C19" s="10">
        <v>919.9</v>
      </c>
      <c r="D19" s="10">
        <v>983.3</v>
      </c>
    </row>
    <row r="20" spans="1:4" ht="15.75">
      <c r="A20" s="21" t="s">
        <v>7</v>
      </c>
      <c r="B20" s="13">
        <v>868.4</v>
      </c>
      <c r="C20" s="13">
        <v>919.9</v>
      </c>
      <c r="D20" s="13">
        <v>983.3</v>
      </c>
    </row>
    <row r="21" spans="1:4" ht="15.75">
      <c r="A21" s="17" t="s">
        <v>9</v>
      </c>
      <c r="B21" s="10">
        <v>3152.5</v>
      </c>
      <c r="C21" s="10">
        <v>3339.6</v>
      </c>
      <c r="D21" s="10">
        <v>3570.4</v>
      </c>
    </row>
    <row r="22" spans="1:4" ht="15.75">
      <c r="A22" s="25" t="s">
        <v>7</v>
      </c>
      <c r="B22" s="13">
        <v>2843.4</v>
      </c>
      <c r="C22" s="13">
        <v>3013.1</v>
      </c>
      <c r="D22" s="13">
        <v>3222.3</v>
      </c>
    </row>
    <row r="23" spans="1:4" ht="15.75">
      <c r="A23" s="21" t="s">
        <v>10</v>
      </c>
      <c r="B23" s="13">
        <v>309.10000000000002</v>
      </c>
      <c r="C23" s="13">
        <v>326.5</v>
      </c>
      <c r="D23" s="13">
        <v>348.1</v>
      </c>
    </row>
    <row r="24" spans="1:4" ht="15.75">
      <c r="A24" s="17" t="s">
        <v>11</v>
      </c>
      <c r="B24" s="10">
        <v>5743.3</v>
      </c>
      <c r="C24" s="10">
        <v>6110.7</v>
      </c>
      <c r="D24" s="10">
        <v>6563.4</v>
      </c>
    </row>
    <row r="25" spans="1:4" ht="15.75">
      <c r="A25" s="25" t="s">
        <v>7</v>
      </c>
      <c r="B25" s="13">
        <v>894</v>
      </c>
      <c r="C25" s="13">
        <v>959.3</v>
      </c>
      <c r="D25" s="13">
        <v>1039.7</v>
      </c>
    </row>
    <row r="26" spans="1:4" ht="15.75">
      <c r="A26" s="21" t="s">
        <v>11</v>
      </c>
      <c r="B26" s="13">
        <v>4849.3</v>
      </c>
      <c r="C26" s="13">
        <v>5151.3999999999996</v>
      </c>
      <c r="D26" s="13">
        <v>5523.7</v>
      </c>
    </row>
    <row r="27" spans="1:4" ht="15.75">
      <c r="A27" s="19" t="s">
        <v>12</v>
      </c>
      <c r="B27" s="10">
        <v>2458.6999999999998</v>
      </c>
      <c r="C27" s="10">
        <v>2584.1999999999998</v>
      </c>
      <c r="D27" s="10">
        <v>2738.9</v>
      </c>
    </row>
    <row r="28" spans="1:4" ht="15.75">
      <c r="A28" s="21" t="s">
        <v>7</v>
      </c>
      <c r="B28" s="13">
        <v>2458.6999999999998</v>
      </c>
      <c r="C28" s="13">
        <v>2584.1999999999998</v>
      </c>
      <c r="D28" s="13">
        <v>2738.9</v>
      </c>
    </row>
    <row r="29" spans="1:4" ht="15.75">
      <c r="A29" s="17" t="s">
        <v>13</v>
      </c>
      <c r="B29" s="10">
        <v>4451</v>
      </c>
      <c r="C29" s="10">
        <v>4633.8999999999996</v>
      </c>
      <c r="D29" s="10">
        <v>4859.3</v>
      </c>
    </row>
    <row r="30" spans="1:4" ht="15.75">
      <c r="A30" s="25" t="s">
        <v>7</v>
      </c>
      <c r="B30" s="13">
        <v>0</v>
      </c>
      <c r="C30" s="13">
        <v>0</v>
      </c>
      <c r="D30" s="13">
        <v>0</v>
      </c>
    </row>
    <row r="31" spans="1:4" ht="15.75">
      <c r="A31" s="21" t="s">
        <v>13</v>
      </c>
      <c r="B31" s="13">
        <v>4451</v>
      </c>
      <c r="C31" s="13">
        <v>4633.8999999999996</v>
      </c>
      <c r="D31" s="13">
        <v>4859.3</v>
      </c>
    </row>
    <row r="32" spans="1:4" ht="15.75">
      <c r="A32" s="19" t="s">
        <v>14</v>
      </c>
      <c r="B32" s="10">
        <v>3966.3</v>
      </c>
      <c r="C32" s="10">
        <v>4186.5</v>
      </c>
      <c r="D32" s="10">
        <v>4457.8</v>
      </c>
    </row>
    <row r="33" spans="1:4" ht="15.75">
      <c r="A33" s="21" t="s">
        <v>7</v>
      </c>
      <c r="B33" s="13">
        <v>3966.3</v>
      </c>
      <c r="C33" s="13">
        <v>4186.5</v>
      </c>
      <c r="D33" s="13">
        <v>4457.8</v>
      </c>
    </row>
    <row r="34" spans="1:4" ht="15.75">
      <c r="A34" s="19" t="s">
        <v>15</v>
      </c>
      <c r="B34" s="10">
        <v>18321.900000000001</v>
      </c>
      <c r="C34" s="10">
        <v>19337.8</v>
      </c>
      <c r="D34" s="10">
        <v>20589.5</v>
      </c>
    </row>
    <row r="35" spans="1:4" ht="15.75">
      <c r="A35" s="21" t="s">
        <v>16</v>
      </c>
      <c r="B35" s="13">
        <v>18321.900000000001</v>
      </c>
      <c r="C35" s="13">
        <v>19337.8</v>
      </c>
      <c r="D35" s="13">
        <v>20589.5</v>
      </c>
    </row>
    <row r="36" spans="1:4" ht="15.75">
      <c r="A36" s="19" t="s">
        <v>17</v>
      </c>
      <c r="B36" s="10">
        <v>2589</v>
      </c>
      <c r="C36" s="10">
        <v>2733.4</v>
      </c>
      <c r="D36" s="10">
        <v>2911.3</v>
      </c>
    </row>
    <row r="37" spans="1:4" ht="15.75">
      <c r="A37" s="21" t="s">
        <v>7</v>
      </c>
      <c r="B37" s="13">
        <v>2589</v>
      </c>
      <c r="C37" s="13">
        <v>2733.4</v>
      </c>
      <c r="D37" s="13">
        <v>2911.3</v>
      </c>
    </row>
    <row r="38" spans="1:4" ht="15.75">
      <c r="A38" s="17" t="s">
        <v>18</v>
      </c>
      <c r="B38" s="10">
        <v>6011.8</v>
      </c>
      <c r="C38" s="10">
        <v>6346.1</v>
      </c>
      <c r="D38" s="10">
        <v>6758.2</v>
      </c>
    </row>
    <row r="39" spans="1:4" ht="15.75">
      <c r="A39" s="21" t="s">
        <v>7</v>
      </c>
      <c r="B39" s="13">
        <v>2581.6999999999998</v>
      </c>
      <c r="C39" s="13">
        <v>2743.2</v>
      </c>
      <c r="D39" s="13">
        <v>2942.3</v>
      </c>
    </row>
    <row r="40" spans="1:4" ht="15.75">
      <c r="A40" s="25" t="s">
        <v>19</v>
      </c>
      <c r="B40" s="13">
        <v>1649.9</v>
      </c>
      <c r="C40" s="13">
        <v>1722.3</v>
      </c>
      <c r="D40" s="13">
        <v>1811.6</v>
      </c>
    </row>
    <row r="41" spans="1:4" ht="15.75">
      <c r="A41" s="21" t="s">
        <v>20</v>
      </c>
      <c r="B41" s="13">
        <v>1780.2</v>
      </c>
      <c r="C41" s="13">
        <v>1880.6</v>
      </c>
      <c r="D41" s="13">
        <v>2004.3</v>
      </c>
    </row>
    <row r="42" spans="1:4" ht="15.75">
      <c r="A42" s="19" t="s">
        <v>21</v>
      </c>
      <c r="B42" s="10">
        <v>1877.6</v>
      </c>
      <c r="C42" s="10">
        <v>1995.2</v>
      </c>
      <c r="D42" s="10">
        <v>2139.6999999999998</v>
      </c>
    </row>
    <row r="43" spans="1:4" ht="15.75">
      <c r="A43" s="21" t="s">
        <v>7</v>
      </c>
      <c r="B43" s="13">
        <v>1877.6</v>
      </c>
      <c r="C43" s="13">
        <v>1995.2</v>
      </c>
      <c r="D43" s="13">
        <v>2139.6999999999998</v>
      </c>
    </row>
    <row r="44" spans="1:4" ht="15.75">
      <c r="A44" s="19" t="s">
        <v>22</v>
      </c>
      <c r="B44" s="10">
        <v>2482.8000000000002</v>
      </c>
      <c r="C44" s="10">
        <v>2638.4</v>
      </c>
      <c r="D44" s="10">
        <v>2830.1</v>
      </c>
    </row>
    <row r="45" spans="1:4" ht="15.75">
      <c r="A45" s="21" t="s">
        <v>7</v>
      </c>
      <c r="B45" s="13">
        <v>2482.8000000000002</v>
      </c>
      <c r="C45" s="13">
        <v>2638.4</v>
      </c>
      <c r="D45" s="13">
        <v>2830.1</v>
      </c>
    </row>
    <row r="46" spans="1:4" ht="15.75">
      <c r="A46" s="19" t="s">
        <v>23</v>
      </c>
      <c r="B46" s="10">
        <v>1925.6</v>
      </c>
      <c r="C46" s="10">
        <v>2050.3000000000002</v>
      </c>
      <c r="D46" s="10">
        <v>2204</v>
      </c>
    </row>
    <row r="47" spans="1:4" ht="15.75">
      <c r="A47" s="21" t="s">
        <v>7</v>
      </c>
      <c r="B47" s="13">
        <v>1925.6</v>
      </c>
      <c r="C47" s="13">
        <v>2050.3000000000002</v>
      </c>
      <c r="D47" s="13">
        <v>2204</v>
      </c>
    </row>
    <row r="48" spans="1:4" ht="15.75">
      <c r="A48" s="17" t="s">
        <v>24</v>
      </c>
      <c r="B48" s="10">
        <v>2659.6000000000004</v>
      </c>
      <c r="C48" s="10">
        <v>2789.8</v>
      </c>
      <c r="D48" s="10">
        <v>2950.1000000000004</v>
      </c>
    </row>
    <row r="49" spans="1:4" ht="16.5" customHeight="1">
      <c r="A49" s="23" t="s">
        <v>24</v>
      </c>
      <c r="B49" s="13">
        <v>1876.4</v>
      </c>
      <c r="C49" s="13">
        <v>1976.3</v>
      </c>
      <c r="D49" s="13">
        <v>2099.4</v>
      </c>
    </row>
    <row r="50" spans="1:4" ht="15.75">
      <c r="A50" s="25" t="s">
        <v>25</v>
      </c>
      <c r="B50" s="13">
        <v>659.9</v>
      </c>
      <c r="C50" s="13">
        <v>690.2</v>
      </c>
      <c r="D50" s="13">
        <v>727.4</v>
      </c>
    </row>
    <row r="51" spans="1:4" ht="15.75">
      <c r="A51" s="21" t="s">
        <v>26</v>
      </c>
      <c r="B51" s="13">
        <v>123.3</v>
      </c>
      <c r="C51" s="13">
        <v>123.3</v>
      </c>
      <c r="D51" s="13">
        <v>123.3</v>
      </c>
    </row>
    <row r="52" spans="1:4" ht="15.75">
      <c r="A52" s="19" t="s">
        <v>27</v>
      </c>
      <c r="B52" s="10">
        <v>2834.4</v>
      </c>
      <c r="C52" s="10">
        <v>2993.9</v>
      </c>
      <c r="D52" s="10">
        <v>3190.3</v>
      </c>
    </row>
    <row r="53" spans="1:4" ht="15.75">
      <c r="A53" s="21" t="s">
        <v>7</v>
      </c>
      <c r="B53" s="13">
        <v>2834.4</v>
      </c>
      <c r="C53" s="13">
        <v>2993.9</v>
      </c>
      <c r="D53" s="13">
        <v>3190.3</v>
      </c>
    </row>
    <row r="54" spans="1:4" ht="15.75">
      <c r="A54" s="19" t="s">
        <v>28</v>
      </c>
      <c r="B54" s="10">
        <v>2379.6</v>
      </c>
      <c r="C54" s="10">
        <v>2530.9</v>
      </c>
      <c r="D54" s="10">
        <v>2717.4</v>
      </c>
    </row>
    <row r="55" spans="1:4" ht="15.75">
      <c r="A55" s="21" t="s">
        <v>7</v>
      </c>
      <c r="B55" s="13">
        <v>2379.6</v>
      </c>
      <c r="C55" s="13">
        <v>2530.9</v>
      </c>
      <c r="D55" s="13">
        <v>2717.4</v>
      </c>
    </row>
    <row r="56" spans="1:4" ht="15.75">
      <c r="A56" s="19" t="s">
        <v>29</v>
      </c>
      <c r="B56" s="10">
        <v>1670.5</v>
      </c>
      <c r="C56" s="10">
        <v>1769.8</v>
      </c>
      <c r="D56" s="10">
        <v>1892.1</v>
      </c>
    </row>
    <row r="57" spans="1:4" ht="15.75">
      <c r="A57" s="21" t="s">
        <v>7</v>
      </c>
      <c r="B57" s="13">
        <v>1670.5</v>
      </c>
      <c r="C57" s="13">
        <v>1769.8</v>
      </c>
      <c r="D57" s="13">
        <v>1892.1</v>
      </c>
    </row>
    <row r="58" spans="1:4" ht="15.75">
      <c r="A58" s="17" t="s">
        <v>30</v>
      </c>
      <c r="B58" s="10">
        <v>2865.8</v>
      </c>
      <c r="C58" s="10">
        <v>3039.8</v>
      </c>
      <c r="D58" s="10">
        <v>3254.3999999999996</v>
      </c>
    </row>
    <row r="59" spans="1:4" ht="15.75">
      <c r="A59" s="25" t="s">
        <v>7</v>
      </c>
      <c r="B59" s="13">
        <v>1988.8</v>
      </c>
      <c r="C59" s="13">
        <v>2109.4</v>
      </c>
      <c r="D59" s="13">
        <v>2258.1</v>
      </c>
    </row>
    <row r="60" spans="1:4" ht="15.75">
      <c r="A60" s="21" t="s">
        <v>30</v>
      </c>
      <c r="B60" s="13">
        <v>877</v>
      </c>
      <c r="C60" s="13">
        <v>930.4</v>
      </c>
      <c r="D60" s="13">
        <v>996.3</v>
      </c>
    </row>
    <row r="61" spans="1:4" ht="15.75">
      <c r="A61" s="19" t="s">
        <v>31</v>
      </c>
      <c r="B61" s="10">
        <v>1897.7</v>
      </c>
      <c r="C61" s="10">
        <v>2009.1</v>
      </c>
      <c r="D61" s="10">
        <v>2146.3000000000002</v>
      </c>
    </row>
    <row r="62" spans="1:4" ht="15.75">
      <c r="A62" s="21" t="s">
        <v>7</v>
      </c>
      <c r="B62" s="13">
        <v>1897.7</v>
      </c>
      <c r="C62" s="13">
        <v>2009.1</v>
      </c>
      <c r="D62" s="13">
        <v>2146.3000000000002</v>
      </c>
    </row>
    <row r="63" spans="1:4" ht="15.75">
      <c r="A63" s="17" t="s">
        <v>32</v>
      </c>
      <c r="B63" s="10">
        <v>2434.8000000000002</v>
      </c>
      <c r="C63" s="10">
        <v>2570.9</v>
      </c>
      <c r="D63" s="10">
        <v>2738.6</v>
      </c>
    </row>
    <row r="64" spans="1:4" ht="15.75">
      <c r="A64" s="25" t="s">
        <v>7</v>
      </c>
      <c r="B64" s="13">
        <v>895.6</v>
      </c>
      <c r="C64" s="13">
        <v>947</v>
      </c>
      <c r="D64" s="13">
        <v>1010.3</v>
      </c>
    </row>
    <row r="65" spans="1:4" ht="15.75">
      <c r="A65" s="21" t="s">
        <v>33</v>
      </c>
      <c r="B65" s="13">
        <v>1539.2</v>
      </c>
      <c r="C65" s="13">
        <v>1623.9</v>
      </c>
      <c r="D65" s="13">
        <v>1728.3</v>
      </c>
    </row>
    <row r="66" spans="1:4" ht="15.75">
      <c r="A66" s="19" t="s">
        <v>34</v>
      </c>
      <c r="B66" s="10">
        <v>3855.9</v>
      </c>
      <c r="C66" s="10">
        <v>4032.1</v>
      </c>
      <c r="D66" s="10">
        <v>4249.1000000000004</v>
      </c>
    </row>
    <row r="67" spans="1:4" ht="15.75">
      <c r="A67" s="21" t="s">
        <v>7</v>
      </c>
      <c r="B67" s="13">
        <v>3855.9</v>
      </c>
      <c r="C67" s="13">
        <v>4032.1</v>
      </c>
      <c r="D67" s="13">
        <v>4249.1000000000004</v>
      </c>
    </row>
    <row r="68" spans="1:4" ht="15.75">
      <c r="A68" s="19" t="s">
        <v>35</v>
      </c>
      <c r="B68" s="10">
        <v>1730.2</v>
      </c>
      <c r="C68" s="10">
        <v>1824.6</v>
      </c>
      <c r="D68" s="10">
        <v>1940.9</v>
      </c>
    </row>
    <row r="69" spans="1:4" ht="15.75">
      <c r="A69" s="21" t="s">
        <v>7</v>
      </c>
      <c r="B69" s="13">
        <v>1730.2</v>
      </c>
      <c r="C69" s="13">
        <v>1824.6</v>
      </c>
      <c r="D69" s="13">
        <v>1940.9</v>
      </c>
    </row>
    <row r="70" spans="1:4" ht="15.75">
      <c r="A70" s="19" t="s">
        <v>36</v>
      </c>
      <c r="B70" s="10">
        <v>3459.6</v>
      </c>
      <c r="C70" s="10">
        <v>3671</v>
      </c>
      <c r="D70" s="10">
        <v>3931.6</v>
      </c>
    </row>
    <row r="71" spans="1:4" ht="15.75">
      <c r="A71" s="21" t="s">
        <v>7</v>
      </c>
      <c r="B71" s="13">
        <v>3459.6</v>
      </c>
      <c r="C71" s="13">
        <v>3671</v>
      </c>
      <c r="D71" s="13">
        <v>3931.6</v>
      </c>
    </row>
    <row r="72" spans="1:4" ht="15.75">
      <c r="A72" s="19" t="s">
        <v>37</v>
      </c>
      <c r="B72" s="10">
        <v>1461.6</v>
      </c>
      <c r="C72" s="10">
        <v>1555.4</v>
      </c>
      <c r="D72" s="10">
        <v>1670.9</v>
      </c>
    </row>
    <row r="73" spans="1:4" ht="15.75">
      <c r="A73" s="21" t="s">
        <v>7</v>
      </c>
      <c r="B73" s="13">
        <v>1461.6</v>
      </c>
      <c r="C73" s="13">
        <v>1555.4</v>
      </c>
      <c r="D73" s="13">
        <v>1670.9</v>
      </c>
    </row>
    <row r="74" spans="1:4" ht="15.75">
      <c r="A74" s="19" t="s">
        <v>38</v>
      </c>
      <c r="B74" s="10">
        <v>3442.7</v>
      </c>
      <c r="C74" s="10">
        <v>3644.1</v>
      </c>
      <c r="D74" s="10">
        <v>3892.3</v>
      </c>
    </row>
    <row r="75" spans="1:4" ht="15.75">
      <c r="A75" s="21" t="s">
        <v>7</v>
      </c>
      <c r="B75" s="13">
        <v>3442.7</v>
      </c>
      <c r="C75" s="13">
        <v>3644.1</v>
      </c>
      <c r="D75" s="13">
        <v>3892.3</v>
      </c>
    </row>
    <row r="76" spans="1:4" ht="15.75">
      <c r="A76" s="19" t="s">
        <v>39</v>
      </c>
      <c r="B76" s="10">
        <v>2165.4</v>
      </c>
      <c r="C76" s="10">
        <v>2293.1999999999998</v>
      </c>
      <c r="D76" s="10">
        <v>2450.5</v>
      </c>
    </row>
    <row r="77" spans="1:4" ht="15.75">
      <c r="A77" s="21" t="s">
        <v>7</v>
      </c>
      <c r="B77" s="13">
        <v>2165.4</v>
      </c>
      <c r="C77" s="13">
        <v>2293.1999999999998</v>
      </c>
      <c r="D77" s="13">
        <v>2450.5</v>
      </c>
    </row>
    <row r="78" spans="1:4" ht="15.75">
      <c r="A78" s="17" t="s">
        <v>40</v>
      </c>
      <c r="B78" s="10">
        <v>3775.6</v>
      </c>
      <c r="C78" s="10">
        <v>3968.7</v>
      </c>
      <c r="D78" s="10">
        <v>4206.3</v>
      </c>
    </row>
    <row r="79" spans="1:4" ht="15.75">
      <c r="A79" s="25" t="s">
        <v>7</v>
      </c>
      <c r="B79" s="13">
        <v>2007.8</v>
      </c>
      <c r="C79" s="13">
        <v>2124.9</v>
      </c>
      <c r="D79" s="13">
        <v>2269</v>
      </c>
    </row>
    <row r="80" spans="1:4" ht="15.75">
      <c r="A80" s="21" t="s">
        <v>40</v>
      </c>
      <c r="B80" s="13">
        <v>1767.8</v>
      </c>
      <c r="C80" s="13">
        <v>1843.8</v>
      </c>
      <c r="D80" s="13">
        <v>1937.3</v>
      </c>
    </row>
    <row r="81" spans="1:4" ht="15.75">
      <c r="A81" s="19" t="s">
        <v>41</v>
      </c>
      <c r="B81" s="10">
        <v>2350.9</v>
      </c>
      <c r="C81" s="10">
        <v>2471.9</v>
      </c>
      <c r="D81" s="10">
        <v>2621.1</v>
      </c>
    </row>
    <row r="82" spans="1:4" ht="15.75">
      <c r="A82" s="21" t="s">
        <v>7</v>
      </c>
      <c r="B82" s="13">
        <v>2350.9</v>
      </c>
      <c r="C82" s="13">
        <v>2471.9</v>
      </c>
      <c r="D82" s="13">
        <v>2621.1</v>
      </c>
    </row>
    <row r="83" spans="1:4" ht="15.75">
      <c r="A83" s="19" t="s">
        <v>42</v>
      </c>
      <c r="B83" s="10">
        <v>697.3</v>
      </c>
      <c r="C83" s="10">
        <v>744.8</v>
      </c>
      <c r="D83" s="10">
        <v>803.4</v>
      </c>
    </row>
    <row r="84" spans="1:4" ht="15.75">
      <c r="A84" s="21" t="s">
        <v>7</v>
      </c>
      <c r="B84" s="13">
        <v>697.3</v>
      </c>
      <c r="C84" s="13">
        <v>744.8</v>
      </c>
      <c r="D84" s="13">
        <v>803.4</v>
      </c>
    </row>
    <row r="85" spans="1:4" ht="15.75">
      <c r="A85" s="19" t="s">
        <v>43</v>
      </c>
      <c r="B85" s="10">
        <v>2877</v>
      </c>
      <c r="C85" s="10">
        <v>3053.3</v>
      </c>
      <c r="D85" s="10">
        <v>3270.5</v>
      </c>
    </row>
    <row r="86" spans="1:4" ht="15.75">
      <c r="A86" s="21" t="s">
        <v>7</v>
      </c>
      <c r="B86" s="13">
        <v>2877</v>
      </c>
      <c r="C86" s="13">
        <v>3053.3</v>
      </c>
      <c r="D86" s="13">
        <v>3270.5</v>
      </c>
    </row>
    <row r="87" spans="1:4" ht="15.75">
      <c r="A87" s="19" t="s">
        <v>44</v>
      </c>
      <c r="B87" s="10">
        <v>1736.4</v>
      </c>
      <c r="C87" s="10">
        <v>1848.4</v>
      </c>
      <c r="D87" s="10">
        <v>1986.4</v>
      </c>
    </row>
    <row r="88" spans="1:4" ht="15.75">
      <c r="A88" s="21" t="s">
        <v>7</v>
      </c>
      <c r="B88" s="13">
        <v>1736.4</v>
      </c>
      <c r="C88" s="13">
        <v>1848.4</v>
      </c>
      <c r="D88" s="13">
        <v>1986.4</v>
      </c>
    </row>
    <row r="89" spans="1:4" ht="15.75">
      <c r="A89" s="19" t="s">
        <v>45</v>
      </c>
      <c r="B89" s="10">
        <v>2072.8000000000002</v>
      </c>
      <c r="C89" s="10">
        <v>2192.6</v>
      </c>
      <c r="D89" s="10">
        <v>2340.3000000000002</v>
      </c>
    </row>
    <row r="90" spans="1:4" ht="15.75">
      <c r="A90" s="21" t="s">
        <v>7</v>
      </c>
      <c r="B90" s="13">
        <v>2072.8000000000002</v>
      </c>
      <c r="C90" s="13">
        <v>2192.6</v>
      </c>
      <c r="D90" s="13">
        <v>2340.3000000000002</v>
      </c>
    </row>
    <row r="91" spans="1:4" ht="15.75">
      <c r="A91" s="17" t="s">
        <v>46</v>
      </c>
      <c r="B91" s="10">
        <v>3430.1</v>
      </c>
      <c r="C91" s="10">
        <v>3646</v>
      </c>
      <c r="D91" s="10">
        <v>3912</v>
      </c>
    </row>
    <row r="92" spans="1:4" ht="15.75">
      <c r="A92" s="24" t="s">
        <v>7</v>
      </c>
      <c r="B92" s="13">
        <v>1832.1</v>
      </c>
      <c r="C92" s="24">
        <v>1954</v>
      </c>
      <c r="D92" s="24">
        <v>2104.1999999999998</v>
      </c>
    </row>
    <row r="93" spans="1:4" ht="15.75">
      <c r="A93" s="24" t="s">
        <v>46</v>
      </c>
      <c r="B93" s="12">
        <v>1598</v>
      </c>
      <c r="C93" s="12">
        <v>1692</v>
      </c>
      <c r="D93" s="12">
        <v>1807.8</v>
      </c>
    </row>
    <row r="95" spans="1:4">
      <c r="B95" s="3"/>
      <c r="C95" s="3"/>
      <c r="D95" s="3"/>
    </row>
  </sheetData>
  <mergeCells count="6">
    <mergeCell ref="B5:B8"/>
    <mergeCell ref="C5:C8"/>
    <mergeCell ref="D5:D8"/>
    <mergeCell ref="A2:D2"/>
    <mergeCell ref="A3:D4"/>
    <mergeCell ref="A5:A8"/>
  </mergeCells>
  <pageMargins left="0.23622047244094491" right="0.23622047244094491" top="0.23622047244094491" bottom="0.23622047244094491" header="0.23622047244094491" footer="0.23622047244094491"/>
  <pageSetup paperSize="9" scale="105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view="pageBreakPreview" zoomScale="80" zoomScaleNormal="90" zoomScaleSheetLayoutView="80" workbookViewId="0">
      <pane xSplit="1" topLeftCell="B1" activePane="topRight" state="frozen"/>
      <selection pane="topRight" activeCell="F9" sqref="F9"/>
    </sheetView>
  </sheetViews>
  <sheetFormatPr defaultRowHeight="12.75"/>
  <cols>
    <col min="1" max="1" width="28.7109375" customWidth="1"/>
    <col min="2" max="2" width="21.28515625" customWidth="1"/>
    <col min="3" max="3" width="14.140625" customWidth="1"/>
    <col min="4" max="4" width="21.42578125" customWidth="1"/>
    <col min="5" max="6" width="19.140625" customWidth="1"/>
    <col min="7" max="8" width="14.7109375" customWidth="1"/>
    <col min="9" max="10" width="19.140625" customWidth="1"/>
    <col min="11" max="11" width="13.7109375" customWidth="1"/>
    <col min="12" max="14" width="15.42578125" customWidth="1"/>
    <col min="15" max="15" width="14.5703125" customWidth="1"/>
    <col min="16" max="16" width="22.85546875" customWidth="1"/>
    <col min="17" max="17" width="18" customWidth="1"/>
    <col min="18" max="19" width="17.42578125" customWidth="1"/>
  </cols>
  <sheetData>
    <row r="1" spans="1:19" ht="18.75" customHeight="1">
      <c r="A1" s="37" t="s">
        <v>47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ht="18.75" customHeight="1">
      <c r="A2" s="38" t="s">
        <v>64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ht="41.2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ht="13.5" customHeight="1">
      <c r="A4" s="1"/>
      <c r="B4" s="2"/>
      <c r="C4" s="2"/>
      <c r="D4" s="4"/>
      <c r="E4" s="15"/>
      <c r="F4" s="15"/>
      <c r="G4" s="15"/>
      <c r="H4" s="15"/>
      <c r="I4" s="15"/>
      <c r="J4" s="15"/>
      <c r="K4" s="15"/>
      <c r="L4" s="16"/>
      <c r="M4" s="16"/>
      <c r="N4" s="16"/>
      <c r="O4" s="16"/>
      <c r="P4" s="16"/>
      <c r="Q4" s="5"/>
      <c r="R4" s="5"/>
      <c r="S4" s="5"/>
    </row>
    <row r="5" spans="1:19" ht="18.75" customHeight="1">
      <c r="A5" s="39" t="s">
        <v>0</v>
      </c>
      <c r="B5" s="40" t="s">
        <v>48</v>
      </c>
      <c r="C5" s="40" t="s">
        <v>49</v>
      </c>
      <c r="D5" s="40" t="s">
        <v>55</v>
      </c>
      <c r="E5" s="40" t="s">
        <v>54</v>
      </c>
      <c r="F5" s="40" t="s">
        <v>58</v>
      </c>
      <c r="G5" s="43" t="s">
        <v>50</v>
      </c>
      <c r="H5" s="42" t="s">
        <v>51</v>
      </c>
      <c r="I5" s="40" t="s">
        <v>59</v>
      </c>
      <c r="J5" s="40" t="s">
        <v>60</v>
      </c>
      <c r="K5" s="43" t="s">
        <v>50</v>
      </c>
      <c r="L5" s="42" t="s">
        <v>56</v>
      </c>
      <c r="M5" s="42" t="s">
        <v>57</v>
      </c>
      <c r="N5" s="42" t="s">
        <v>61</v>
      </c>
      <c r="O5" s="42" t="s">
        <v>52</v>
      </c>
      <c r="P5" s="41" t="s">
        <v>53</v>
      </c>
      <c r="Q5" s="36" t="s">
        <v>65</v>
      </c>
      <c r="R5" s="36" t="s">
        <v>66</v>
      </c>
      <c r="S5" s="36" t="s">
        <v>67</v>
      </c>
    </row>
    <row r="6" spans="1:19" ht="18.75" customHeight="1">
      <c r="A6" s="39"/>
      <c r="B6" s="40"/>
      <c r="C6" s="40"/>
      <c r="D6" s="40"/>
      <c r="E6" s="40"/>
      <c r="F6" s="40"/>
      <c r="G6" s="43"/>
      <c r="H6" s="42"/>
      <c r="I6" s="40"/>
      <c r="J6" s="40"/>
      <c r="K6" s="43"/>
      <c r="L6" s="42"/>
      <c r="M6" s="42"/>
      <c r="N6" s="42"/>
      <c r="O6" s="42"/>
      <c r="P6" s="41"/>
      <c r="Q6" s="36"/>
      <c r="R6" s="36"/>
      <c r="S6" s="36"/>
    </row>
    <row r="7" spans="1:19" ht="18.75" customHeight="1">
      <c r="A7" s="39"/>
      <c r="B7" s="40"/>
      <c r="C7" s="40"/>
      <c r="D7" s="40"/>
      <c r="E7" s="40"/>
      <c r="F7" s="40"/>
      <c r="G7" s="43"/>
      <c r="H7" s="42"/>
      <c r="I7" s="40"/>
      <c r="J7" s="40"/>
      <c r="K7" s="43"/>
      <c r="L7" s="42"/>
      <c r="M7" s="42"/>
      <c r="N7" s="42"/>
      <c r="O7" s="42"/>
      <c r="P7" s="41"/>
      <c r="Q7" s="36"/>
      <c r="R7" s="36"/>
      <c r="S7" s="36"/>
    </row>
    <row r="8" spans="1:19" ht="28.5" customHeight="1">
      <c r="A8" s="39"/>
      <c r="B8" s="40"/>
      <c r="C8" s="40"/>
      <c r="D8" s="40"/>
      <c r="E8" s="40"/>
      <c r="F8" s="40"/>
      <c r="G8" s="43"/>
      <c r="H8" s="42"/>
      <c r="I8" s="40"/>
      <c r="J8" s="40"/>
      <c r="K8" s="43"/>
      <c r="L8" s="42"/>
      <c r="M8" s="42"/>
      <c r="N8" s="42"/>
      <c r="O8" s="42"/>
      <c r="P8" s="41"/>
      <c r="Q8" s="36"/>
      <c r="R8" s="36"/>
      <c r="S8" s="36"/>
    </row>
    <row r="9" spans="1:19" ht="21.75" customHeight="1">
      <c r="A9" s="17" t="s">
        <v>62</v>
      </c>
      <c r="B9" s="6">
        <f>B10+B13+B15+B17+B19+B22+B25+B27+B30+B32+B34+B36+B40+B42+B44+B46+B50+B52+B54+B56+B59+B61+B64+B66+B68+B70+B72+B74+B76+B79+B81+B83+B85+B87+B89</f>
        <v>161652.99999999994</v>
      </c>
      <c r="C9" s="6">
        <f t="shared" ref="C9:D9" si="0">C10+C13+C15+C17+C19+C22+C25+C27+C30+C32+C34+C36+C40+C42+C44+C46+C50+C52+C54+C56+C59+C61+C64+C66+C68+C70+C72+C74+C76+C79+C81+C83+C85+C87+C89</f>
        <v>375</v>
      </c>
      <c r="D9" s="18">
        <f t="shared" si="0"/>
        <v>162027.99999999994</v>
      </c>
      <c r="E9" s="18">
        <f>E10+E13+E15+E17+E19+E22+E25+E27+E30+E32+E34+E36+E40+E42+E44+E46+E50+E52+E54+E56+E59+E61+E64+E66+E68+E70+E72+E74+E76+E79+E81+E83+E85+E87+E89</f>
        <v>-5203.42</v>
      </c>
      <c r="F9" s="18">
        <f>SUM(D9+E9)</f>
        <v>156824.57999999993</v>
      </c>
      <c r="G9" s="7">
        <f t="shared" ref="G9:P9" si="1">SUM(G10+G13+G15+G19+G17+G22+G25+G27+G30+G32+G34+G36+G40+G42+G44+G46+G50+G52+G54+G56+G59+G61+G64+G66+G68+G70+G72+G74+G76+G79+G81+G83+G85+G87+G89)</f>
        <v>100.00000000000007</v>
      </c>
      <c r="H9" s="7">
        <f t="shared" si="1"/>
        <v>12000.000000000005</v>
      </c>
      <c r="I9" s="18">
        <f>F9</f>
        <v>156824.57999999993</v>
      </c>
      <c r="J9" s="18">
        <f>SUM(I9)</f>
        <v>156824.57999999993</v>
      </c>
      <c r="K9" s="7">
        <f t="shared" si="1"/>
        <v>100.00000000000009</v>
      </c>
      <c r="L9" s="7">
        <f>SUM(L10+L13+L15+L19+L17+L22+L25+L27+L30+L32+L34+L36+L40+L42+L44+L46+L50+L52+L54+L56+L59+L61+L64+L66+L68+L70+L72+L74+L76+L79+L81+L83+L85+L87+L89)</f>
        <v>12371.000000000004</v>
      </c>
      <c r="M9" s="7">
        <f>SUM(M10+M13+M15+M19+M17+M22+M25+M27+M30+M32+M34+M36+M40+M42+M44+M46+M50+M52+M54+M56+M59+M61+M64+M66+M68+M70+M72+M74+M76+M79+M81+M83+M85+M87+M89)</f>
        <v>23351.000000000011</v>
      </c>
      <c r="N9" s="7">
        <f>SUM(N10+N13+N15+N19+N17+N22+N25+N27+N30+N32+N34+N36+N40+N42+N44+N46+N50+N52+N54+N56+N59+N61+N64+N66+N68+N70+N72+N74+N76+N79+N81+N83+N85+N87+N89)</f>
        <v>34998.600000000006</v>
      </c>
      <c r="O9" s="7">
        <f t="shared" si="1"/>
        <v>100</v>
      </c>
      <c r="P9" s="7">
        <f t="shared" si="1"/>
        <v>115130.10999999999</v>
      </c>
      <c r="Q9" s="33">
        <f>SUM(Q13+Q16+Q18+Q20+Q22+Q25+Q28+Q30+Q33+Q35+Q37+Q39+Q43+Q45+Q47+Q53+Q55+Q57+Q59+Q62+Q64+Q67+Q69+Q71+Q73+Q75+Q77+Q79+Q82+Q84+Q86+Q90+Q92+Q88)</f>
        <v>159793.19999999998</v>
      </c>
      <c r="R9" s="33">
        <f t="shared" ref="R9:S9" si="2">SUM(R13+R16+R18+R20+R22+R25+R28+R30+R33+R35+R37+R39+R43+R45+R47+R53+R55+R57+R59+R62+R64+R67+R69+R71+R73+R75+R77+R79+R82+R84+R86+R90+R92+R88)</f>
        <v>168585.89999999997</v>
      </c>
      <c r="S9" s="33">
        <f t="shared" si="2"/>
        <v>179418.89999999997</v>
      </c>
    </row>
    <row r="10" spans="1:19" ht="20.25" customHeight="1">
      <c r="A10" s="19" t="s">
        <v>63</v>
      </c>
      <c r="B10" s="6">
        <v>51852.3</v>
      </c>
      <c r="C10" s="6"/>
      <c r="D10" s="20">
        <f t="shared" ref="D10:D41" si="3">B10+C10</f>
        <v>51852.3</v>
      </c>
      <c r="E10" s="20">
        <v>-4.8</v>
      </c>
      <c r="F10" s="18">
        <f>D10+(E10)</f>
        <v>51847.5</v>
      </c>
      <c r="G10" s="7">
        <f>D10*100/$D$9</f>
        <v>32.002061372108535</v>
      </c>
      <c r="H10" s="7">
        <f>G10*12000/100</f>
        <v>3840.2473646530243</v>
      </c>
      <c r="I10" s="18">
        <f t="shared" ref="I10:I73" si="4">F10</f>
        <v>51847.5</v>
      </c>
      <c r="J10" s="18">
        <f t="shared" ref="J10:J73" si="5">SUM(I10)</f>
        <v>51847.5</v>
      </c>
      <c r="K10" s="7">
        <f>F10*100/$F$9</f>
        <v>33.060825031382215</v>
      </c>
      <c r="L10" s="9">
        <f>O10*12371/100</f>
        <v>3351.7286807074192</v>
      </c>
      <c r="M10" s="9">
        <f>O10*23351/100</f>
        <v>6326.5876989086528</v>
      </c>
      <c r="N10" s="9">
        <f>O10*34998.6/100</f>
        <v>9482.3224803659105</v>
      </c>
      <c r="O10" s="9">
        <f>P10*100/$P$9</f>
        <v>27.093433681249852</v>
      </c>
      <c r="P10" s="9">
        <f>SUM(P11+P12)</f>
        <v>31192.7</v>
      </c>
      <c r="Q10" s="34">
        <f>SUM(Q14+Q23+Q26+Q31+Q40+Q41+Q49+Q50+Q51+Q60+Q65+Q80+Q93)</f>
        <v>23143.4</v>
      </c>
      <c r="R10" s="34">
        <f t="shared" ref="R10:S10" si="6">SUM(R14+R23+R26+R31+R40+R41+R49+R50+R51+R60+R65+R80+R93)</f>
        <v>24326.9</v>
      </c>
      <c r="S10" s="34">
        <f t="shared" si="6"/>
        <v>25785.399999999998</v>
      </c>
    </row>
    <row r="11" spans="1:19" ht="20.25" customHeight="1">
      <c r="A11" s="26" t="s">
        <v>1</v>
      </c>
      <c r="B11" s="27">
        <v>50344.700000000004</v>
      </c>
      <c r="C11" s="27"/>
      <c r="D11" s="28">
        <f t="shared" si="3"/>
        <v>50344.700000000004</v>
      </c>
      <c r="E11" s="28"/>
      <c r="F11" s="29">
        <f t="shared" ref="F11:F74" si="7">D11+(E11)</f>
        <v>50344.700000000004</v>
      </c>
      <c r="G11" s="30">
        <f>D11*100/$D$10</f>
        <v>97.092510843299138</v>
      </c>
      <c r="H11" s="30">
        <f>G11*3840.2/100</f>
        <v>3728.5466014043732</v>
      </c>
      <c r="I11" s="29">
        <f t="shared" si="4"/>
        <v>50344.700000000004</v>
      </c>
      <c r="J11" s="29">
        <f t="shared" si="5"/>
        <v>50344.700000000004</v>
      </c>
      <c r="K11" s="30">
        <f t="shared" ref="K11:K14" si="8">F11*100/$F$9</f>
        <v>32.10255688234588</v>
      </c>
      <c r="L11" s="31">
        <f t="shared" ref="L11:L74" si="9">O11*12371/100</f>
        <v>3266.1213995192056</v>
      </c>
      <c r="M11" s="31">
        <f t="shared" ref="M11:M74" si="10">O11*23351/100</f>
        <v>6164.9988521682135</v>
      </c>
      <c r="N11" s="31">
        <f t="shared" ref="N11:N74" si="11">O11*34998.6/100</f>
        <v>9240.1322781677191</v>
      </c>
      <c r="O11" s="31">
        <f t="shared" ref="O11:O74" si="12">P11*100/$P$9</f>
        <v>26.401433994981854</v>
      </c>
      <c r="P11" s="31">
        <v>30396</v>
      </c>
      <c r="Q11" s="32">
        <v>182936.6</v>
      </c>
      <c r="R11" s="32">
        <v>192912.79999999993</v>
      </c>
      <c r="S11" s="32">
        <v>205204.29999999996</v>
      </c>
    </row>
    <row r="12" spans="1:19" ht="15.75">
      <c r="A12" s="17" t="s">
        <v>2</v>
      </c>
      <c r="B12" s="6">
        <v>1507.6</v>
      </c>
      <c r="C12" s="6"/>
      <c r="D12" s="20">
        <f t="shared" si="3"/>
        <v>1507.6</v>
      </c>
      <c r="E12" s="20">
        <v>-4.8</v>
      </c>
      <c r="F12" s="18">
        <f t="shared" si="7"/>
        <v>1502.8</v>
      </c>
      <c r="G12" s="7">
        <f>D12*100/$D$10</f>
        <v>2.9074891567008598</v>
      </c>
      <c r="H12" s="7">
        <f>G12*H10/100</f>
        <v>111.65477571777721</v>
      </c>
      <c r="I12" s="18">
        <f t="shared" si="4"/>
        <v>1502.8</v>
      </c>
      <c r="J12" s="18">
        <f t="shared" si="5"/>
        <v>1502.8</v>
      </c>
      <c r="K12" s="7">
        <f t="shared" si="8"/>
        <v>0.9582681490363314</v>
      </c>
      <c r="L12" s="9">
        <f t="shared" si="9"/>
        <v>85.607281188213946</v>
      </c>
      <c r="M12" s="9">
        <f t="shared" si="10"/>
        <v>161.58884674044003</v>
      </c>
      <c r="N12" s="9">
        <f t="shared" si="11"/>
        <v>242.19020219819126</v>
      </c>
      <c r="O12" s="9">
        <f t="shared" si="12"/>
        <v>0.69199968626799724</v>
      </c>
      <c r="P12" s="9">
        <v>796.7</v>
      </c>
      <c r="Q12" s="10">
        <v>58170.9</v>
      </c>
      <c r="R12" s="10">
        <v>61002</v>
      </c>
      <c r="S12" s="10">
        <v>64490.1</v>
      </c>
    </row>
    <row r="13" spans="1:19" ht="15.75">
      <c r="A13" s="25" t="s">
        <v>3</v>
      </c>
      <c r="B13" s="8">
        <v>15392.5</v>
      </c>
      <c r="C13" s="8">
        <f>C14</f>
        <v>152.5</v>
      </c>
      <c r="D13" s="14">
        <f t="shared" si="3"/>
        <v>15545</v>
      </c>
      <c r="E13" s="14"/>
      <c r="F13" s="22">
        <f t="shared" si="7"/>
        <v>15545</v>
      </c>
      <c r="G13" s="11">
        <f>D13*100/$D$9</f>
        <v>9.5940207865307272</v>
      </c>
      <c r="H13" s="11">
        <f t="shared" ref="H13:H74" si="13">G13*12000/100</f>
        <v>1151.2824943836872</v>
      </c>
      <c r="I13" s="22">
        <f t="shared" si="4"/>
        <v>15545</v>
      </c>
      <c r="J13" s="22">
        <f t="shared" si="5"/>
        <v>15545</v>
      </c>
      <c r="K13" s="11">
        <f t="shared" si="8"/>
        <v>9.9123491993410777</v>
      </c>
      <c r="L13" s="12">
        <f t="shared" si="9"/>
        <v>1312.9171908200212</v>
      </c>
      <c r="M13" s="12">
        <f t="shared" si="10"/>
        <v>2478.2094675319954</v>
      </c>
      <c r="N13" s="12">
        <f t="shared" si="11"/>
        <v>3714.3532127260196</v>
      </c>
      <c r="O13" s="12">
        <f t="shared" si="12"/>
        <v>10.612862265136377</v>
      </c>
      <c r="P13" s="12">
        <f>SUM(P14)</f>
        <v>12218.6</v>
      </c>
      <c r="Q13" s="13">
        <v>56508.6</v>
      </c>
      <c r="R13" s="13">
        <v>59269.7</v>
      </c>
      <c r="S13" s="13">
        <v>62671.5</v>
      </c>
    </row>
    <row r="14" spans="1:19" ht="15.75">
      <c r="A14" s="21" t="s">
        <v>4</v>
      </c>
      <c r="B14" s="8">
        <v>15392.5</v>
      </c>
      <c r="C14" s="8">
        <v>152.5</v>
      </c>
      <c r="D14" s="14">
        <f t="shared" si="3"/>
        <v>15545</v>
      </c>
      <c r="E14" s="14"/>
      <c r="F14" s="22">
        <f t="shared" si="7"/>
        <v>15545</v>
      </c>
      <c r="G14" s="11">
        <f>D14*100/$D$13</f>
        <v>100</v>
      </c>
      <c r="H14" s="11">
        <f>G14*1151.3/100</f>
        <v>1151.3</v>
      </c>
      <c r="I14" s="22">
        <f t="shared" si="4"/>
        <v>15545</v>
      </c>
      <c r="J14" s="22">
        <f t="shared" si="5"/>
        <v>15545</v>
      </c>
      <c r="K14" s="11">
        <f t="shared" si="8"/>
        <v>9.9123491993410777</v>
      </c>
      <c r="L14" s="12">
        <f t="shared" si="9"/>
        <v>1312.9171908200212</v>
      </c>
      <c r="M14" s="12">
        <f t="shared" si="10"/>
        <v>2478.2094675319954</v>
      </c>
      <c r="N14" s="12">
        <f t="shared" si="11"/>
        <v>3714.3532127260196</v>
      </c>
      <c r="O14" s="12">
        <f t="shared" si="12"/>
        <v>10.612862265136377</v>
      </c>
      <c r="P14" s="12">
        <v>12218.6</v>
      </c>
      <c r="Q14" s="13">
        <v>1662.3</v>
      </c>
      <c r="R14" s="13">
        <v>1732.3</v>
      </c>
      <c r="S14" s="13">
        <v>1818.6</v>
      </c>
    </row>
    <row r="15" spans="1:19" ht="15.75">
      <c r="A15" s="19" t="s">
        <v>5</v>
      </c>
      <c r="B15" s="6">
        <v>2731.8</v>
      </c>
      <c r="C15" s="6"/>
      <c r="D15" s="20">
        <f t="shared" si="3"/>
        <v>2731.8</v>
      </c>
      <c r="E15" s="20"/>
      <c r="F15" s="18">
        <f t="shared" si="7"/>
        <v>2731.8</v>
      </c>
      <c r="G15" s="7">
        <f>D15*100/$D$9</f>
        <v>1.6860048880440424</v>
      </c>
      <c r="H15" s="7">
        <f t="shared" si="13"/>
        <v>202.32058656528508</v>
      </c>
      <c r="I15" s="18">
        <f t="shared" si="4"/>
        <v>2731.8</v>
      </c>
      <c r="J15" s="18">
        <f t="shared" si="5"/>
        <v>2731.8</v>
      </c>
      <c r="K15" s="7">
        <f t="shared" ref="K15:K74" si="14">F15*100/$F$9</f>
        <v>1.7419463198944969</v>
      </c>
      <c r="L15" s="9">
        <f t="shared" si="9"/>
        <v>198.40000500303529</v>
      </c>
      <c r="M15" s="9">
        <f t="shared" si="10"/>
        <v>374.49183710499369</v>
      </c>
      <c r="N15" s="9">
        <f t="shared" si="11"/>
        <v>561.29030919887077</v>
      </c>
      <c r="O15" s="9">
        <f t="shared" si="12"/>
        <v>1.6037507477409692</v>
      </c>
      <c r="P15" s="9">
        <v>1846.4</v>
      </c>
      <c r="Q15" s="10">
        <v>18025.2</v>
      </c>
      <c r="R15" s="10">
        <v>19136.400000000001</v>
      </c>
      <c r="S15" s="10">
        <v>20505.400000000001</v>
      </c>
    </row>
    <row r="16" spans="1:19" ht="15.75">
      <c r="A16" s="21" t="s">
        <v>3</v>
      </c>
      <c r="B16" s="8">
        <v>2731.8</v>
      </c>
      <c r="C16" s="8"/>
      <c r="D16" s="14">
        <f t="shared" si="3"/>
        <v>2731.8</v>
      </c>
      <c r="E16" s="14"/>
      <c r="F16" s="22">
        <f t="shared" si="7"/>
        <v>2731.8</v>
      </c>
      <c r="G16" s="11">
        <f>D16*100/$D$15</f>
        <v>100</v>
      </c>
      <c r="H16" s="11">
        <f>G16*H15/100</f>
        <v>202.32058656528508</v>
      </c>
      <c r="I16" s="22">
        <f t="shared" si="4"/>
        <v>2731.8</v>
      </c>
      <c r="J16" s="22">
        <f t="shared" si="5"/>
        <v>2731.8</v>
      </c>
      <c r="K16" s="11">
        <f t="shared" si="14"/>
        <v>1.7419463198944969</v>
      </c>
      <c r="L16" s="12">
        <f t="shared" si="9"/>
        <v>198.40000500303529</v>
      </c>
      <c r="M16" s="12">
        <f t="shared" si="10"/>
        <v>374.49183710499369</v>
      </c>
      <c r="N16" s="12">
        <f t="shared" si="11"/>
        <v>561.29030919887077</v>
      </c>
      <c r="O16" s="12">
        <f t="shared" si="12"/>
        <v>1.6037507477409692</v>
      </c>
      <c r="P16" s="12">
        <v>1846.4</v>
      </c>
      <c r="Q16" s="13">
        <v>18025.2</v>
      </c>
      <c r="R16" s="13">
        <v>19136.400000000001</v>
      </c>
      <c r="S16" s="13">
        <v>20505.400000000001</v>
      </c>
    </row>
    <row r="17" spans="1:19" ht="15.75">
      <c r="A17" s="19" t="s">
        <v>6</v>
      </c>
      <c r="B17" s="6">
        <v>753.3</v>
      </c>
      <c r="C17" s="6"/>
      <c r="D17" s="20">
        <f t="shared" si="3"/>
        <v>753.3</v>
      </c>
      <c r="E17" s="20"/>
      <c r="F17" s="18">
        <f t="shared" si="7"/>
        <v>753.3</v>
      </c>
      <c r="G17" s="7">
        <f>D17*100/$D$9</f>
        <v>0.46491964351840437</v>
      </c>
      <c r="H17" s="7">
        <f t="shared" si="13"/>
        <v>55.79035722220852</v>
      </c>
      <c r="I17" s="18">
        <f t="shared" si="4"/>
        <v>753.3</v>
      </c>
      <c r="J17" s="18">
        <f t="shared" si="5"/>
        <v>753.3</v>
      </c>
      <c r="K17" s="7">
        <f t="shared" si="14"/>
        <v>0.48034561929003755</v>
      </c>
      <c r="L17" s="9">
        <f t="shared" si="9"/>
        <v>61.000694779150315</v>
      </c>
      <c r="M17" s="9">
        <f t="shared" si="10"/>
        <v>115.14244796604471</v>
      </c>
      <c r="N17" s="9">
        <f t="shared" si="11"/>
        <v>172.57609864178889</v>
      </c>
      <c r="O17" s="9">
        <f t="shared" si="12"/>
        <v>0.49309429131962101</v>
      </c>
      <c r="P17" s="9">
        <v>567.70000000000005</v>
      </c>
      <c r="Q17" s="10">
        <v>3093.7</v>
      </c>
      <c r="R17" s="10">
        <v>3248.1</v>
      </c>
      <c r="S17" s="10">
        <v>3438.4</v>
      </c>
    </row>
    <row r="18" spans="1:19" ht="15.75">
      <c r="A18" s="21" t="s">
        <v>7</v>
      </c>
      <c r="B18" s="8">
        <v>753.3</v>
      </c>
      <c r="C18" s="8"/>
      <c r="D18" s="14">
        <f t="shared" si="3"/>
        <v>753.3</v>
      </c>
      <c r="E18" s="14"/>
      <c r="F18" s="22">
        <f t="shared" si="7"/>
        <v>753.3</v>
      </c>
      <c r="G18" s="11">
        <f>D18*100/$D$17</f>
        <v>100</v>
      </c>
      <c r="H18" s="11">
        <f>G18*H17/100</f>
        <v>55.79035722220852</v>
      </c>
      <c r="I18" s="22">
        <f t="shared" si="4"/>
        <v>753.3</v>
      </c>
      <c r="J18" s="22">
        <f t="shared" si="5"/>
        <v>753.3</v>
      </c>
      <c r="K18" s="11">
        <f t="shared" si="14"/>
        <v>0.48034561929003755</v>
      </c>
      <c r="L18" s="12">
        <f t="shared" si="9"/>
        <v>61.000694779150315</v>
      </c>
      <c r="M18" s="12">
        <f t="shared" si="10"/>
        <v>115.14244796604471</v>
      </c>
      <c r="N18" s="12">
        <f t="shared" si="11"/>
        <v>172.57609864178889</v>
      </c>
      <c r="O18" s="12">
        <f t="shared" si="12"/>
        <v>0.49309429131962101</v>
      </c>
      <c r="P18" s="12">
        <v>567.70000000000005</v>
      </c>
      <c r="Q18" s="13">
        <v>3093.7</v>
      </c>
      <c r="R18" s="13">
        <v>3248.1</v>
      </c>
      <c r="S18" s="13">
        <v>3438.4</v>
      </c>
    </row>
    <row r="19" spans="1:19" ht="15.75">
      <c r="A19" s="19" t="s">
        <v>8</v>
      </c>
      <c r="B19" s="6">
        <v>2809.9</v>
      </c>
      <c r="C19" s="6"/>
      <c r="D19" s="20">
        <f t="shared" si="3"/>
        <v>2809.9</v>
      </c>
      <c r="E19" s="20">
        <v>-94.84</v>
      </c>
      <c r="F19" s="18">
        <f t="shared" si="7"/>
        <v>2715.06</v>
      </c>
      <c r="G19" s="7">
        <f>D19*100/$D$9</f>
        <v>1.7342064334559466</v>
      </c>
      <c r="H19" s="7">
        <f t="shared" si="13"/>
        <v>208.1047720147136</v>
      </c>
      <c r="I19" s="18">
        <f t="shared" si="4"/>
        <v>2715.06</v>
      </c>
      <c r="J19" s="18">
        <f t="shared" si="5"/>
        <v>2715.06</v>
      </c>
      <c r="K19" s="7">
        <f t="shared" si="14"/>
        <v>1.7312719727991628</v>
      </c>
      <c r="L19" s="9">
        <f t="shared" si="9"/>
        <v>239.60797831253703</v>
      </c>
      <c r="M19" s="9">
        <f t="shared" si="10"/>
        <v>452.27434334945048</v>
      </c>
      <c r="N19" s="9">
        <f t="shared" si="11"/>
        <v>677.87113327695067</v>
      </c>
      <c r="O19" s="9">
        <f t="shared" si="12"/>
        <v>1.9368521405911974</v>
      </c>
      <c r="P19" s="9">
        <f>SUM(P20+P21)</f>
        <v>2229.9</v>
      </c>
      <c r="Q19" s="10">
        <v>868.4</v>
      </c>
      <c r="R19" s="10">
        <v>919.9</v>
      </c>
      <c r="S19" s="10">
        <v>983.3</v>
      </c>
    </row>
    <row r="20" spans="1:19" ht="15.75">
      <c r="A20" s="21" t="s">
        <v>7</v>
      </c>
      <c r="B20" s="8">
        <v>2534.6</v>
      </c>
      <c r="C20" s="8"/>
      <c r="D20" s="14">
        <f t="shared" si="3"/>
        <v>2534.6</v>
      </c>
      <c r="E20" s="14">
        <v>-94.84</v>
      </c>
      <c r="F20" s="22">
        <f t="shared" si="7"/>
        <v>2439.7599999999998</v>
      </c>
      <c r="G20" s="11">
        <f>D20*100/$D$19</f>
        <v>90.202498309548375</v>
      </c>
      <c r="H20" s="11">
        <f>G20*H19/100</f>
        <v>187.71570345866155</v>
      </c>
      <c r="I20" s="22">
        <f t="shared" si="4"/>
        <v>2439.7599999999998</v>
      </c>
      <c r="J20" s="22">
        <f t="shared" si="5"/>
        <v>2439.7599999999998</v>
      </c>
      <c r="K20" s="11">
        <f t="shared" si="14"/>
        <v>1.5557255119063611</v>
      </c>
      <c r="L20" s="12">
        <f t="shared" si="9"/>
        <v>223.38267461049071</v>
      </c>
      <c r="M20" s="12">
        <f t="shared" si="10"/>
        <v>421.64811533663959</v>
      </c>
      <c r="N20" s="12">
        <f t="shared" si="11"/>
        <v>631.96838377032736</v>
      </c>
      <c r="O20" s="12">
        <f t="shared" si="12"/>
        <v>1.805696181476766</v>
      </c>
      <c r="P20" s="12">
        <v>2078.9</v>
      </c>
      <c r="Q20" s="13">
        <v>868.4</v>
      </c>
      <c r="R20" s="13">
        <v>919.9</v>
      </c>
      <c r="S20" s="13">
        <v>983.3</v>
      </c>
    </row>
    <row r="21" spans="1:19" ht="15.75">
      <c r="A21" s="17" t="s">
        <v>9</v>
      </c>
      <c r="B21" s="6">
        <v>275.3</v>
      </c>
      <c r="C21" s="6"/>
      <c r="D21" s="20">
        <f t="shared" si="3"/>
        <v>275.3</v>
      </c>
      <c r="E21" s="20"/>
      <c r="F21" s="18">
        <f t="shared" si="7"/>
        <v>275.3</v>
      </c>
      <c r="G21" s="7">
        <f>D21*100/$D$19</f>
        <v>9.7975016904516163</v>
      </c>
      <c r="H21" s="7">
        <f>G21*H19/100</f>
        <v>20.389068556052049</v>
      </c>
      <c r="I21" s="18">
        <f t="shared" si="4"/>
        <v>275.3</v>
      </c>
      <c r="J21" s="18">
        <f t="shared" si="5"/>
        <v>275.3</v>
      </c>
      <c r="K21" s="7">
        <f t="shared" si="14"/>
        <v>0.17554646089280146</v>
      </c>
      <c r="L21" s="9">
        <f t="shared" si="9"/>
        <v>16.225303702046322</v>
      </c>
      <c r="M21" s="9">
        <f t="shared" si="10"/>
        <v>30.626228012810902</v>
      </c>
      <c r="N21" s="9">
        <f t="shared" si="11"/>
        <v>45.902749506623422</v>
      </c>
      <c r="O21" s="9">
        <f t="shared" si="12"/>
        <v>0.13115595911443151</v>
      </c>
      <c r="P21" s="9">
        <v>151</v>
      </c>
      <c r="Q21" s="10">
        <v>3152.5</v>
      </c>
      <c r="R21" s="10">
        <v>3339.6</v>
      </c>
      <c r="S21" s="10">
        <v>3570.4</v>
      </c>
    </row>
    <row r="22" spans="1:19" ht="15.75">
      <c r="A22" s="25" t="s">
        <v>7</v>
      </c>
      <c r="B22" s="8">
        <v>5039.9000000000005</v>
      </c>
      <c r="C22" s="8"/>
      <c r="D22" s="14">
        <f t="shared" si="3"/>
        <v>5039.9000000000005</v>
      </c>
      <c r="E22" s="14">
        <f>SUM(E23+E24)</f>
        <v>-113.97999999999999</v>
      </c>
      <c r="F22" s="22">
        <f t="shared" si="7"/>
        <v>4925.920000000001</v>
      </c>
      <c r="G22" s="11">
        <f>D22*100/$D$9</f>
        <v>3.1105117633989203</v>
      </c>
      <c r="H22" s="11">
        <f t="shared" si="13"/>
        <v>373.26141160787046</v>
      </c>
      <c r="I22" s="22">
        <f t="shared" si="4"/>
        <v>4925.920000000001</v>
      </c>
      <c r="J22" s="22">
        <f t="shared" si="5"/>
        <v>4925.920000000001</v>
      </c>
      <c r="K22" s="11">
        <f t="shared" si="14"/>
        <v>3.1410382224521203</v>
      </c>
      <c r="L22" s="12">
        <f t="shared" si="9"/>
        <v>431.76500222226844</v>
      </c>
      <c r="M22" s="12">
        <f t="shared" si="10"/>
        <v>814.98218146408453</v>
      </c>
      <c r="N22" s="12">
        <f t="shared" si="11"/>
        <v>1221.4995236259222</v>
      </c>
      <c r="O22" s="12">
        <f t="shared" si="12"/>
        <v>3.4901382444609848</v>
      </c>
      <c r="P22" s="12">
        <f>SUM(P23+P24)</f>
        <v>4018.2</v>
      </c>
      <c r="Q22" s="13">
        <v>2843.4</v>
      </c>
      <c r="R22" s="13">
        <v>3013.1</v>
      </c>
      <c r="S22" s="13">
        <v>3222.3</v>
      </c>
    </row>
    <row r="23" spans="1:19" ht="15.75">
      <c r="A23" s="21" t="s">
        <v>10</v>
      </c>
      <c r="B23" s="8">
        <v>798.1</v>
      </c>
      <c r="C23" s="8"/>
      <c r="D23" s="14">
        <f t="shared" si="3"/>
        <v>798.1</v>
      </c>
      <c r="E23" s="14">
        <v>-50.47</v>
      </c>
      <c r="F23" s="22">
        <f t="shared" si="7"/>
        <v>747.63</v>
      </c>
      <c r="G23" s="11">
        <f>D23*100/$D$22</f>
        <v>15.835631659358318</v>
      </c>
      <c r="H23" s="11">
        <f>G23*H22/100</f>
        <v>59.108302268743699</v>
      </c>
      <c r="I23" s="22">
        <f t="shared" si="4"/>
        <v>747.63</v>
      </c>
      <c r="J23" s="22">
        <f t="shared" si="5"/>
        <v>747.63</v>
      </c>
      <c r="K23" s="11">
        <f t="shared" si="14"/>
        <v>0.47673011462871467</v>
      </c>
      <c r="L23" s="12">
        <f t="shared" si="9"/>
        <v>78.085617220377898</v>
      </c>
      <c r="M23" s="12">
        <f t="shared" si="10"/>
        <v>147.39125759542836</v>
      </c>
      <c r="N23" s="12">
        <f t="shared" si="11"/>
        <v>220.9107818971076</v>
      </c>
      <c r="O23" s="12">
        <f t="shared" si="12"/>
        <v>0.63119891051958532</v>
      </c>
      <c r="P23" s="12">
        <v>726.7</v>
      </c>
      <c r="Q23" s="13">
        <v>309.10000000000002</v>
      </c>
      <c r="R23" s="13">
        <v>326.5</v>
      </c>
      <c r="S23" s="13">
        <v>348.1</v>
      </c>
    </row>
    <row r="24" spans="1:19" ht="15.75">
      <c r="A24" s="17" t="s">
        <v>11</v>
      </c>
      <c r="B24" s="6">
        <v>4241.8</v>
      </c>
      <c r="C24" s="6"/>
      <c r="D24" s="20">
        <f t="shared" si="3"/>
        <v>4241.8</v>
      </c>
      <c r="E24" s="20">
        <v>-63.51</v>
      </c>
      <c r="F24" s="18">
        <f t="shared" si="7"/>
        <v>4178.29</v>
      </c>
      <c r="G24" s="7">
        <f>D24*100/$D$22</f>
        <v>84.164368340641673</v>
      </c>
      <c r="H24" s="7">
        <f>G24*H22/100</f>
        <v>314.15310933912673</v>
      </c>
      <c r="I24" s="18">
        <f t="shared" si="4"/>
        <v>4178.29</v>
      </c>
      <c r="J24" s="18">
        <f t="shared" si="5"/>
        <v>4178.29</v>
      </c>
      <c r="K24" s="7">
        <f t="shared" si="14"/>
        <v>2.664308107823405</v>
      </c>
      <c r="L24" s="9">
        <f t="shared" si="9"/>
        <v>353.67938500189047</v>
      </c>
      <c r="M24" s="9">
        <f t="shared" si="10"/>
        <v>667.59092386865609</v>
      </c>
      <c r="N24" s="9">
        <f t="shared" si="11"/>
        <v>1000.5887417288145</v>
      </c>
      <c r="O24" s="9">
        <f t="shared" si="12"/>
        <v>2.8589393339413993</v>
      </c>
      <c r="P24" s="9">
        <v>3291.5</v>
      </c>
      <c r="Q24" s="10">
        <v>5743.3</v>
      </c>
      <c r="R24" s="10">
        <v>6110.7</v>
      </c>
      <c r="S24" s="10">
        <v>6563.4</v>
      </c>
    </row>
    <row r="25" spans="1:19" ht="15.75">
      <c r="A25" s="25" t="s">
        <v>7</v>
      </c>
      <c r="B25" s="8">
        <v>2463</v>
      </c>
      <c r="C25" s="8"/>
      <c r="D25" s="14">
        <f t="shared" si="3"/>
        <v>2463</v>
      </c>
      <c r="E25" s="14">
        <v>-325.06</v>
      </c>
      <c r="F25" s="22">
        <f t="shared" si="7"/>
        <v>2137.94</v>
      </c>
      <c r="G25" s="11">
        <f>D25*100/$D$9</f>
        <v>1.520107635717284</v>
      </c>
      <c r="H25" s="11">
        <f t="shared" si="13"/>
        <v>182.41291628607408</v>
      </c>
      <c r="I25" s="22">
        <f t="shared" si="4"/>
        <v>2137.94</v>
      </c>
      <c r="J25" s="22">
        <f t="shared" si="5"/>
        <v>2137.94</v>
      </c>
      <c r="K25" s="11">
        <f t="shared" si="14"/>
        <v>1.363268436618801</v>
      </c>
      <c r="L25" s="12">
        <f t="shared" si="9"/>
        <v>185.34454540171987</v>
      </c>
      <c r="M25" s="12">
        <f t="shared" si="10"/>
        <v>349.84887880329484</v>
      </c>
      <c r="N25" s="12">
        <f t="shared" si="11"/>
        <v>524.35531539056126</v>
      </c>
      <c r="O25" s="12">
        <f t="shared" si="12"/>
        <v>1.4982179726919398</v>
      </c>
      <c r="P25" s="12">
        <v>1724.9</v>
      </c>
      <c r="Q25" s="13">
        <v>894</v>
      </c>
      <c r="R25" s="13">
        <v>959.3</v>
      </c>
      <c r="S25" s="13">
        <v>1039.7</v>
      </c>
    </row>
    <row r="26" spans="1:19" ht="15.75">
      <c r="A26" s="21" t="s">
        <v>11</v>
      </c>
      <c r="B26" s="8">
        <v>2463</v>
      </c>
      <c r="C26" s="8"/>
      <c r="D26" s="14">
        <f t="shared" si="3"/>
        <v>2463</v>
      </c>
      <c r="E26" s="14">
        <v>-325.06</v>
      </c>
      <c r="F26" s="22">
        <f t="shared" si="7"/>
        <v>2137.94</v>
      </c>
      <c r="G26" s="11">
        <f>D26*100/$D$25</f>
        <v>100</v>
      </c>
      <c r="H26" s="11">
        <f>G26*H25/100</f>
        <v>182.41291628607408</v>
      </c>
      <c r="I26" s="22">
        <f t="shared" si="4"/>
        <v>2137.94</v>
      </c>
      <c r="J26" s="22">
        <f t="shared" si="5"/>
        <v>2137.94</v>
      </c>
      <c r="K26" s="11">
        <f t="shared" si="14"/>
        <v>1.363268436618801</v>
      </c>
      <c r="L26" s="12">
        <f t="shared" si="9"/>
        <v>185.34454540171987</v>
      </c>
      <c r="M26" s="12">
        <f t="shared" si="10"/>
        <v>349.84887880329484</v>
      </c>
      <c r="N26" s="12">
        <f t="shared" si="11"/>
        <v>524.35531539056126</v>
      </c>
      <c r="O26" s="12">
        <f t="shared" si="12"/>
        <v>1.4982179726919398</v>
      </c>
      <c r="P26" s="12">
        <v>1724.9</v>
      </c>
      <c r="Q26" s="13">
        <v>4849.3</v>
      </c>
      <c r="R26" s="13">
        <v>5151.3999999999996</v>
      </c>
      <c r="S26" s="13">
        <v>5523.7</v>
      </c>
    </row>
    <row r="27" spans="1:19" ht="15.75">
      <c r="A27" s="19" t="s">
        <v>12</v>
      </c>
      <c r="B27" s="6">
        <v>4151.3999999999996</v>
      </c>
      <c r="C27" s="6"/>
      <c r="D27" s="20">
        <f t="shared" si="3"/>
        <v>4151.3999999999996</v>
      </c>
      <c r="E27" s="20">
        <v>-134.4</v>
      </c>
      <c r="F27" s="18">
        <f t="shared" si="7"/>
        <v>4016.9999999999995</v>
      </c>
      <c r="G27" s="7">
        <f>D27*100/$D$9</f>
        <v>2.5621497518947347</v>
      </c>
      <c r="H27" s="7">
        <f t="shared" si="13"/>
        <v>307.45797022736815</v>
      </c>
      <c r="I27" s="18">
        <f t="shared" si="4"/>
        <v>4016.9999999999995</v>
      </c>
      <c r="J27" s="18">
        <f t="shared" si="5"/>
        <v>4016.9999999999995</v>
      </c>
      <c r="K27" s="7">
        <f t="shared" si="14"/>
        <v>2.5614607097943454</v>
      </c>
      <c r="L27" s="9">
        <f t="shared" si="9"/>
        <v>240.04853291636744</v>
      </c>
      <c r="M27" s="9">
        <f t="shared" si="10"/>
        <v>453.10591642794401</v>
      </c>
      <c r="N27" s="9">
        <f t="shared" si="11"/>
        <v>679.11749932315706</v>
      </c>
      <c r="O27" s="9">
        <f t="shared" si="12"/>
        <v>1.9404133288850329</v>
      </c>
      <c r="P27" s="9">
        <v>2234</v>
      </c>
      <c r="Q27" s="10">
        <v>2458.6999999999998</v>
      </c>
      <c r="R27" s="10">
        <v>2584.1999999999998</v>
      </c>
      <c r="S27" s="10">
        <v>2738.9</v>
      </c>
    </row>
    <row r="28" spans="1:19" ht="15.75">
      <c r="A28" s="21" t="s">
        <v>7</v>
      </c>
      <c r="B28" s="8">
        <v>0</v>
      </c>
      <c r="C28" s="8"/>
      <c r="D28" s="14">
        <f t="shared" si="3"/>
        <v>0</v>
      </c>
      <c r="E28" s="14"/>
      <c r="F28" s="22">
        <f t="shared" si="7"/>
        <v>0</v>
      </c>
      <c r="G28" s="11">
        <f>D28*100/$D$27</f>
        <v>0</v>
      </c>
      <c r="H28" s="11">
        <f t="shared" si="13"/>
        <v>0</v>
      </c>
      <c r="I28" s="22">
        <f t="shared" si="4"/>
        <v>0</v>
      </c>
      <c r="J28" s="22">
        <f t="shared" si="5"/>
        <v>0</v>
      </c>
      <c r="K28" s="11">
        <f t="shared" si="14"/>
        <v>0</v>
      </c>
      <c r="L28" s="12">
        <f t="shared" si="9"/>
        <v>0</v>
      </c>
      <c r="M28" s="12">
        <f t="shared" si="10"/>
        <v>0</v>
      </c>
      <c r="N28" s="12">
        <f t="shared" si="11"/>
        <v>0</v>
      </c>
      <c r="O28" s="12">
        <f t="shared" si="12"/>
        <v>0</v>
      </c>
      <c r="P28" s="12"/>
      <c r="Q28" s="13">
        <v>2458.6999999999998</v>
      </c>
      <c r="R28" s="13">
        <v>2584.1999999999998</v>
      </c>
      <c r="S28" s="13">
        <v>2738.9</v>
      </c>
    </row>
    <row r="29" spans="1:19" ht="15.75">
      <c r="A29" s="17" t="s">
        <v>13</v>
      </c>
      <c r="B29" s="6">
        <v>4151.3999999999996</v>
      </c>
      <c r="C29" s="6"/>
      <c r="D29" s="20">
        <f t="shared" si="3"/>
        <v>4151.3999999999996</v>
      </c>
      <c r="E29" s="20">
        <v>-134.38</v>
      </c>
      <c r="F29" s="18">
        <f t="shared" si="7"/>
        <v>4017.0199999999995</v>
      </c>
      <c r="G29" s="7">
        <f>D29*100/$D$27</f>
        <v>100</v>
      </c>
      <c r="H29" s="7">
        <f>G29*H27/100</f>
        <v>307.45797022736815</v>
      </c>
      <c r="I29" s="18">
        <f t="shared" si="4"/>
        <v>4017.0199999999995</v>
      </c>
      <c r="J29" s="18">
        <f t="shared" si="5"/>
        <v>4017.0199999999995</v>
      </c>
      <c r="K29" s="7">
        <f t="shared" si="14"/>
        <v>2.5614734628972071</v>
      </c>
      <c r="L29" s="9">
        <f t="shared" si="9"/>
        <v>240.04853291636744</v>
      </c>
      <c r="M29" s="9">
        <f t="shared" si="10"/>
        <v>453.10591642794401</v>
      </c>
      <c r="N29" s="9">
        <f t="shared" si="11"/>
        <v>679.11749932315706</v>
      </c>
      <c r="O29" s="9">
        <f t="shared" si="12"/>
        <v>1.9404133288850329</v>
      </c>
      <c r="P29" s="9">
        <v>2234</v>
      </c>
      <c r="Q29" s="10">
        <v>4451</v>
      </c>
      <c r="R29" s="10">
        <v>4633.8999999999996</v>
      </c>
      <c r="S29" s="10">
        <v>4859.3</v>
      </c>
    </row>
    <row r="30" spans="1:19" ht="15.75">
      <c r="A30" s="25" t="s">
        <v>7</v>
      </c>
      <c r="B30" s="8">
        <v>4506.6000000000004</v>
      </c>
      <c r="C30" s="8"/>
      <c r="D30" s="14">
        <f t="shared" si="3"/>
        <v>4506.6000000000004</v>
      </c>
      <c r="E30" s="14">
        <v>-1119.05</v>
      </c>
      <c r="F30" s="22">
        <f t="shared" si="7"/>
        <v>3387.55</v>
      </c>
      <c r="G30" s="11">
        <f>D30*100/$D$9</f>
        <v>2.781371121040809</v>
      </c>
      <c r="H30" s="11">
        <f t="shared" si="13"/>
        <v>333.7645345248971</v>
      </c>
      <c r="I30" s="22">
        <f t="shared" si="4"/>
        <v>3387.55</v>
      </c>
      <c r="J30" s="22">
        <f t="shared" si="5"/>
        <v>3387.55</v>
      </c>
      <c r="K30" s="11">
        <f t="shared" si="14"/>
        <v>2.1600886799760608</v>
      </c>
      <c r="L30" s="12">
        <f t="shared" si="9"/>
        <v>339.18406401244647</v>
      </c>
      <c r="M30" s="12">
        <f t="shared" si="10"/>
        <v>640.23014135919789</v>
      </c>
      <c r="N30" s="12">
        <f t="shared" si="11"/>
        <v>959.58025889144028</v>
      </c>
      <c r="O30" s="12">
        <f t="shared" si="12"/>
        <v>2.7417675532491024</v>
      </c>
      <c r="P30" s="12">
        <v>3156.6</v>
      </c>
      <c r="Q30" s="13">
        <v>0</v>
      </c>
      <c r="R30" s="13">
        <v>0</v>
      </c>
      <c r="S30" s="13">
        <v>0</v>
      </c>
    </row>
    <row r="31" spans="1:19" ht="15.75">
      <c r="A31" s="21" t="s">
        <v>13</v>
      </c>
      <c r="B31" s="8">
        <v>4506.6000000000004</v>
      </c>
      <c r="C31" s="8"/>
      <c r="D31" s="14">
        <f t="shared" si="3"/>
        <v>4506.6000000000004</v>
      </c>
      <c r="E31" s="14">
        <v>-1119.05</v>
      </c>
      <c r="F31" s="22">
        <f t="shared" si="7"/>
        <v>3387.55</v>
      </c>
      <c r="G31" s="11">
        <f>D31*100/$D$30</f>
        <v>100</v>
      </c>
      <c r="H31" s="11">
        <f>G31*H30/100</f>
        <v>333.7645345248971</v>
      </c>
      <c r="I31" s="22">
        <f t="shared" si="4"/>
        <v>3387.55</v>
      </c>
      <c r="J31" s="22">
        <f t="shared" si="5"/>
        <v>3387.55</v>
      </c>
      <c r="K31" s="11">
        <f t="shared" si="14"/>
        <v>2.1600886799760608</v>
      </c>
      <c r="L31" s="12">
        <f t="shared" si="9"/>
        <v>339.18406401244647</v>
      </c>
      <c r="M31" s="12">
        <f t="shared" si="10"/>
        <v>640.23014135919789</v>
      </c>
      <c r="N31" s="12">
        <f t="shared" si="11"/>
        <v>959.58025889144028</v>
      </c>
      <c r="O31" s="12">
        <f t="shared" si="12"/>
        <v>2.7417675532491024</v>
      </c>
      <c r="P31" s="12">
        <v>3156.6</v>
      </c>
      <c r="Q31" s="13">
        <v>4451</v>
      </c>
      <c r="R31" s="13">
        <v>4633.8999999999996</v>
      </c>
      <c r="S31" s="13">
        <v>4859.3</v>
      </c>
    </row>
    <row r="32" spans="1:19" ht="15.75">
      <c r="A32" s="19" t="s">
        <v>14</v>
      </c>
      <c r="B32" s="6">
        <v>15029.8</v>
      </c>
      <c r="C32" s="6"/>
      <c r="D32" s="20">
        <f t="shared" si="3"/>
        <v>15029.8</v>
      </c>
      <c r="E32" s="20">
        <v>-521.67999999999995</v>
      </c>
      <c r="F32" s="18">
        <f t="shared" si="7"/>
        <v>14508.119999999999</v>
      </c>
      <c r="G32" s="7">
        <f>D32*100/$D$9</f>
        <v>9.2760510529044389</v>
      </c>
      <c r="H32" s="7">
        <f t="shared" si="13"/>
        <v>1113.1261263485328</v>
      </c>
      <c r="I32" s="18">
        <f t="shared" si="4"/>
        <v>14508.119999999999</v>
      </c>
      <c r="J32" s="18">
        <f t="shared" si="5"/>
        <v>14508.119999999999</v>
      </c>
      <c r="K32" s="7">
        <f t="shared" si="14"/>
        <v>9.25117733457345</v>
      </c>
      <c r="L32" s="9">
        <f t="shared" si="9"/>
        <v>1146.0329578422188</v>
      </c>
      <c r="M32" s="9">
        <f t="shared" si="10"/>
        <v>2163.2055289446007</v>
      </c>
      <c r="N32" s="9">
        <f t="shared" si="11"/>
        <v>3242.2236745886898</v>
      </c>
      <c r="O32" s="9">
        <f t="shared" si="12"/>
        <v>9.2638667677812538</v>
      </c>
      <c r="P32" s="9">
        <v>10665.5</v>
      </c>
      <c r="Q32" s="10">
        <v>3966.3</v>
      </c>
      <c r="R32" s="10">
        <v>4186.5</v>
      </c>
      <c r="S32" s="10">
        <v>4457.8</v>
      </c>
    </row>
    <row r="33" spans="1:19" ht="15.75">
      <c r="A33" s="21" t="s">
        <v>7</v>
      </c>
      <c r="B33" s="8">
        <v>15029.8</v>
      </c>
      <c r="C33" s="8"/>
      <c r="D33" s="14">
        <f t="shared" si="3"/>
        <v>15029.8</v>
      </c>
      <c r="E33" s="14">
        <v>-521.67999999999995</v>
      </c>
      <c r="F33" s="22">
        <f t="shared" si="7"/>
        <v>14508.119999999999</v>
      </c>
      <c r="G33" s="11">
        <f>D33*100/$D$32</f>
        <v>100</v>
      </c>
      <c r="H33" s="11">
        <f>G33*H32/100</f>
        <v>1113.1261263485328</v>
      </c>
      <c r="I33" s="22">
        <f t="shared" si="4"/>
        <v>14508.119999999999</v>
      </c>
      <c r="J33" s="22">
        <f t="shared" si="5"/>
        <v>14508.119999999999</v>
      </c>
      <c r="K33" s="11">
        <f t="shared" si="14"/>
        <v>9.25117733457345</v>
      </c>
      <c r="L33" s="12">
        <f t="shared" si="9"/>
        <v>1146.0329578422188</v>
      </c>
      <c r="M33" s="12">
        <f t="shared" si="10"/>
        <v>2163.2055289446007</v>
      </c>
      <c r="N33" s="12">
        <f t="shared" si="11"/>
        <v>3242.2236745886898</v>
      </c>
      <c r="O33" s="12">
        <f t="shared" si="12"/>
        <v>9.2638667677812538</v>
      </c>
      <c r="P33" s="12">
        <v>10665.5</v>
      </c>
      <c r="Q33" s="13">
        <v>3966.3</v>
      </c>
      <c r="R33" s="13">
        <v>4186.5</v>
      </c>
      <c r="S33" s="13">
        <v>4457.8</v>
      </c>
    </row>
    <row r="34" spans="1:19" ht="15.75">
      <c r="A34" s="19" t="s">
        <v>15</v>
      </c>
      <c r="B34" s="6">
        <v>2346.3000000000002</v>
      </c>
      <c r="C34" s="6"/>
      <c r="D34" s="20">
        <f t="shared" si="3"/>
        <v>2346.3000000000002</v>
      </c>
      <c r="E34" s="20">
        <v>-125.48</v>
      </c>
      <c r="F34" s="18">
        <f t="shared" si="7"/>
        <v>2220.8200000000002</v>
      </c>
      <c r="G34" s="7">
        <f>D34*100/$D$9</f>
        <v>1.4480830473745285</v>
      </c>
      <c r="H34" s="7">
        <f t="shared" si="13"/>
        <v>173.76996568494343</v>
      </c>
      <c r="I34" s="18">
        <f t="shared" si="4"/>
        <v>2220.8200000000002</v>
      </c>
      <c r="J34" s="18">
        <f t="shared" si="5"/>
        <v>2220.8200000000002</v>
      </c>
      <c r="K34" s="7">
        <f t="shared" si="14"/>
        <v>1.416117294878138</v>
      </c>
      <c r="L34" s="9">
        <f t="shared" si="9"/>
        <v>212.75563794736235</v>
      </c>
      <c r="M34" s="9">
        <f t="shared" si="10"/>
        <v>401.58895010175883</v>
      </c>
      <c r="N34" s="9">
        <f t="shared" si="11"/>
        <v>601.90360280208199</v>
      </c>
      <c r="O34" s="9">
        <f t="shared" si="12"/>
        <v>1.7197933711693667</v>
      </c>
      <c r="P34" s="9">
        <v>1980</v>
      </c>
      <c r="Q34" s="10">
        <v>18321.900000000001</v>
      </c>
      <c r="R34" s="10">
        <v>19337.8</v>
      </c>
      <c r="S34" s="10">
        <v>20589.5</v>
      </c>
    </row>
    <row r="35" spans="1:19" ht="15.75">
      <c r="A35" s="21" t="s">
        <v>16</v>
      </c>
      <c r="B35" s="8">
        <v>2346.3000000000002</v>
      </c>
      <c r="C35" s="8"/>
      <c r="D35" s="14">
        <f t="shared" si="3"/>
        <v>2346.3000000000002</v>
      </c>
      <c r="E35" s="14">
        <v>-125.48</v>
      </c>
      <c r="F35" s="22">
        <f t="shared" si="7"/>
        <v>2220.8200000000002</v>
      </c>
      <c r="G35" s="11">
        <f>D35*100/$D$34</f>
        <v>100</v>
      </c>
      <c r="H35" s="11">
        <f>G35*H34/100</f>
        <v>173.76996568494343</v>
      </c>
      <c r="I35" s="22">
        <f t="shared" si="4"/>
        <v>2220.8200000000002</v>
      </c>
      <c r="J35" s="22">
        <f t="shared" si="5"/>
        <v>2220.8200000000002</v>
      </c>
      <c r="K35" s="11">
        <f t="shared" si="14"/>
        <v>1.416117294878138</v>
      </c>
      <c r="L35" s="12">
        <f t="shared" si="9"/>
        <v>212.75563794736235</v>
      </c>
      <c r="M35" s="12">
        <f t="shared" si="10"/>
        <v>401.58895010175883</v>
      </c>
      <c r="N35" s="12">
        <f t="shared" si="11"/>
        <v>601.90360280208199</v>
      </c>
      <c r="O35" s="12">
        <f t="shared" si="12"/>
        <v>1.7197933711693667</v>
      </c>
      <c r="P35" s="12">
        <v>1980</v>
      </c>
      <c r="Q35" s="13">
        <v>18321.900000000001</v>
      </c>
      <c r="R35" s="13">
        <v>19337.8</v>
      </c>
      <c r="S35" s="13">
        <v>20589.5</v>
      </c>
    </row>
    <row r="36" spans="1:19" ht="15.75">
      <c r="A36" s="19" t="s">
        <v>17</v>
      </c>
      <c r="B36" s="6">
        <v>5319.5</v>
      </c>
      <c r="C36" s="6"/>
      <c r="D36" s="20">
        <f t="shared" si="3"/>
        <v>5319.5</v>
      </c>
      <c r="E36" s="20">
        <f>SUM(E37+E39)</f>
        <v>-114.69999999999999</v>
      </c>
      <c r="F36" s="18">
        <f t="shared" si="7"/>
        <v>5204.8</v>
      </c>
      <c r="G36" s="7">
        <f>D36*100/$D$9</f>
        <v>3.2830745303280926</v>
      </c>
      <c r="H36" s="7">
        <f t="shared" si="13"/>
        <v>393.96894363937116</v>
      </c>
      <c r="I36" s="18">
        <f t="shared" si="4"/>
        <v>5204.8</v>
      </c>
      <c r="J36" s="18">
        <f t="shared" si="5"/>
        <v>5204.8</v>
      </c>
      <c r="K36" s="7">
        <f t="shared" si="14"/>
        <v>3.318867488757185</v>
      </c>
      <c r="L36" s="9">
        <f t="shared" si="9"/>
        <v>451.08493338536726</v>
      </c>
      <c r="M36" s="9">
        <f t="shared" si="10"/>
        <v>851.44970329655746</v>
      </c>
      <c r="N36" s="9">
        <f t="shared" si="11"/>
        <v>1276.1572346278485</v>
      </c>
      <c r="O36" s="9">
        <f t="shared" si="12"/>
        <v>3.6463093798833341</v>
      </c>
      <c r="P36" s="9">
        <f>SUM(P37+P38+P39)</f>
        <v>4198</v>
      </c>
      <c r="Q36" s="10">
        <v>2589</v>
      </c>
      <c r="R36" s="10">
        <v>2733.4</v>
      </c>
      <c r="S36" s="10">
        <v>2911.3</v>
      </c>
    </row>
    <row r="37" spans="1:19" ht="15.75">
      <c r="A37" s="21" t="s">
        <v>7</v>
      </c>
      <c r="B37" s="8">
        <v>2278</v>
      </c>
      <c r="C37" s="8"/>
      <c r="D37" s="14">
        <f t="shared" si="3"/>
        <v>2278</v>
      </c>
      <c r="E37" s="14">
        <v>-95.46</v>
      </c>
      <c r="F37" s="22">
        <f t="shared" si="7"/>
        <v>2182.54</v>
      </c>
      <c r="G37" s="11">
        <f>D37*100/$D$36</f>
        <v>42.823573644139486</v>
      </c>
      <c r="H37" s="11">
        <f>G37*H36/100</f>
        <v>168.71158071444449</v>
      </c>
      <c r="I37" s="22">
        <f t="shared" si="4"/>
        <v>2182.54</v>
      </c>
      <c r="J37" s="22">
        <f t="shared" si="5"/>
        <v>2182.54</v>
      </c>
      <c r="K37" s="11">
        <f t="shared" si="14"/>
        <v>1.3917078560006353</v>
      </c>
      <c r="L37" s="12">
        <f t="shared" si="9"/>
        <v>226.53102824274208</v>
      </c>
      <c r="M37" s="12">
        <f t="shared" si="10"/>
        <v>427.59082050733724</v>
      </c>
      <c r="N37" s="12">
        <f t="shared" si="11"/>
        <v>640.87534112492369</v>
      </c>
      <c r="O37" s="12">
        <f t="shared" si="12"/>
        <v>1.8311456490400295</v>
      </c>
      <c r="P37" s="12">
        <v>2108.1999999999998</v>
      </c>
      <c r="Q37" s="13">
        <v>2589</v>
      </c>
      <c r="R37" s="13">
        <v>2733.4</v>
      </c>
      <c r="S37" s="13">
        <v>2911.3</v>
      </c>
    </row>
    <row r="38" spans="1:19" ht="15.75">
      <c r="A38" s="17" t="s">
        <v>18</v>
      </c>
      <c r="B38" s="6">
        <v>1474.8</v>
      </c>
      <c r="C38" s="6"/>
      <c r="D38" s="20">
        <f t="shared" si="3"/>
        <v>1474.8</v>
      </c>
      <c r="E38" s="20"/>
      <c r="F38" s="18">
        <f t="shared" si="7"/>
        <v>1474.8</v>
      </c>
      <c r="G38" s="7">
        <f>D38*100/$D$36</f>
        <v>27.724410188927532</v>
      </c>
      <c r="H38" s="7">
        <f>G38*H36/100</f>
        <v>109.22556595156398</v>
      </c>
      <c r="I38" s="18">
        <f t="shared" si="4"/>
        <v>1474.8</v>
      </c>
      <c r="J38" s="18">
        <f t="shared" si="5"/>
        <v>1474.8</v>
      </c>
      <c r="K38" s="7">
        <f t="shared" si="14"/>
        <v>0.94041380502979866</v>
      </c>
      <c r="L38" s="9">
        <f t="shared" si="9"/>
        <v>97.674179239470902</v>
      </c>
      <c r="M38" s="9">
        <f t="shared" si="10"/>
        <v>184.36583618308018</v>
      </c>
      <c r="N38" s="9">
        <f t="shared" si="11"/>
        <v>276.32847219550126</v>
      </c>
      <c r="O38" s="9">
        <f t="shared" si="12"/>
        <v>0.78954150221866382</v>
      </c>
      <c r="P38" s="9">
        <v>909</v>
      </c>
      <c r="Q38" s="10">
        <v>6011.8</v>
      </c>
      <c r="R38" s="10">
        <v>6346.1</v>
      </c>
      <c r="S38" s="10">
        <v>6758.2</v>
      </c>
    </row>
    <row r="39" spans="1:19" ht="15.75">
      <c r="A39" s="21" t="s">
        <v>7</v>
      </c>
      <c r="B39" s="8">
        <v>1566.7</v>
      </c>
      <c r="C39" s="8"/>
      <c r="D39" s="14">
        <f t="shared" si="3"/>
        <v>1566.7</v>
      </c>
      <c r="E39" s="14">
        <v>-19.239999999999998</v>
      </c>
      <c r="F39" s="22">
        <f t="shared" si="7"/>
        <v>1547.46</v>
      </c>
      <c r="G39" s="11">
        <f>D39*100/$D$36</f>
        <v>29.452016166932982</v>
      </c>
      <c r="H39" s="11">
        <f>G39*H36/100</f>
        <v>116.03179697336269</v>
      </c>
      <c r="I39" s="22">
        <f t="shared" si="4"/>
        <v>1547.46</v>
      </c>
      <c r="J39" s="22">
        <f t="shared" si="5"/>
        <v>1547.46</v>
      </c>
      <c r="K39" s="11">
        <f t="shared" si="14"/>
        <v>0.9867458277267509</v>
      </c>
      <c r="L39" s="12">
        <f t="shared" si="9"/>
        <v>126.87972590315428</v>
      </c>
      <c r="M39" s="12">
        <f t="shared" si="10"/>
        <v>239.49304660613984</v>
      </c>
      <c r="N39" s="12">
        <f t="shared" si="11"/>
        <v>358.95342130742341</v>
      </c>
      <c r="O39" s="12">
        <f t="shared" si="12"/>
        <v>1.0256222286246406</v>
      </c>
      <c r="P39" s="12">
        <v>1180.8</v>
      </c>
      <c r="Q39" s="13">
        <v>2581.6999999999998</v>
      </c>
      <c r="R39" s="13">
        <v>2743.2</v>
      </c>
      <c r="S39" s="13">
        <v>2942.3</v>
      </c>
    </row>
    <row r="40" spans="1:19" ht="15.75">
      <c r="A40" s="25" t="s">
        <v>19</v>
      </c>
      <c r="B40" s="8">
        <v>1597.8</v>
      </c>
      <c r="C40" s="8"/>
      <c r="D40" s="14">
        <f t="shared" si="3"/>
        <v>1597.8</v>
      </c>
      <c r="E40" s="14"/>
      <c r="F40" s="22">
        <f t="shared" si="7"/>
        <v>1597.8</v>
      </c>
      <c r="G40" s="11">
        <f>D40*100/$D$9</f>
        <v>0.98612585479053039</v>
      </c>
      <c r="H40" s="11">
        <f t="shared" si="13"/>
        <v>118.33510257486365</v>
      </c>
      <c r="I40" s="22">
        <f t="shared" si="4"/>
        <v>1597.8</v>
      </c>
      <c r="J40" s="22">
        <f t="shared" si="5"/>
        <v>1597.8</v>
      </c>
      <c r="K40" s="11">
        <f t="shared" si="14"/>
        <v>1.0188453876299244</v>
      </c>
      <c r="L40" s="12">
        <f t="shared" si="9"/>
        <v>154.37785484613886</v>
      </c>
      <c r="M40" s="12">
        <f t="shared" si="10"/>
        <v>291.3974042932818</v>
      </c>
      <c r="N40" s="12">
        <f t="shared" si="11"/>
        <v>436.74794201099962</v>
      </c>
      <c r="O40" s="12">
        <f t="shared" si="12"/>
        <v>1.2479011789357277</v>
      </c>
      <c r="P40" s="12">
        <v>1436.71</v>
      </c>
      <c r="Q40" s="13">
        <v>1649.9</v>
      </c>
      <c r="R40" s="13">
        <v>1722.3</v>
      </c>
      <c r="S40" s="13">
        <v>1811.6</v>
      </c>
    </row>
    <row r="41" spans="1:19" ht="15.75">
      <c r="A41" s="21" t="s">
        <v>20</v>
      </c>
      <c r="B41" s="8">
        <v>1597.8</v>
      </c>
      <c r="C41" s="8"/>
      <c r="D41" s="14">
        <f t="shared" si="3"/>
        <v>1597.8</v>
      </c>
      <c r="E41" s="14"/>
      <c r="F41" s="22">
        <f t="shared" si="7"/>
        <v>1597.8</v>
      </c>
      <c r="G41" s="11">
        <f>D41*100/$D$40</f>
        <v>100</v>
      </c>
      <c r="H41" s="11">
        <f>G41*H40/100</f>
        <v>118.33510257486365</v>
      </c>
      <c r="I41" s="22">
        <f t="shared" si="4"/>
        <v>1597.8</v>
      </c>
      <c r="J41" s="22">
        <f t="shared" si="5"/>
        <v>1597.8</v>
      </c>
      <c r="K41" s="11">
        <f t="shared" si="14"/>
        <v>1.0188453876299244</v>
      </c>
      <c r="L41" s="12">
        <f t="shared" si="9"/>
        <v>154.48423266511253</v>
      </c>
      <c r="M41" s="12">
        <f t="shared" si="10"/>
        <v>291.59819876833268</v>
      </c>
      <c r="N41" s="12">
        <f t="shared" si="11"/>
        <v>437.04889381240059</v>
      </c>
      <c r="O41" s="12">
        <f t="shared" si="12"/>
        <v>1.2487610756213123</v>
      </c>
      <c r="P41" s="12">
        <v>1437.7</v>
      </c>
      <c r="Q41" s="13">
        <v>1780.2</v>
      </c>
      <c r="R41" s="13">
        <v>1880.6</v>
      </c>
      <c r="S41" s="13">
        <v>2004.3</v>
      </c>
    </row>
    <row r="42" spans="1:19" ht="15.75">
      <c r="A42" s="19" t="s">
        <v>21</v>
      </c>
      <c r="B42" s="6">
        <v>2180.9</v>
      </c>
      <c r="C42" s="6"/>
      <c r="D42" s="20">
        <f t="shared" ref="D42:D73" si="15">B42+C42</f>
        <v>2180.9</v>
      </c>
      <c r="E42" s="20">
        <v>-42.71</v>
      </c>
      <c r="F42" s="18">
        <f t="shared" si="7"/>
        <v>2138.19</v>
      </c>
      <c r="G42" s="7">
        <f>D42*100/$D$9</f>
        <v>1.3460019255931079</v>
      </c>
      <c r="H42" s="7">
        <f t="shared" si="13"/>
        <v>161.52023107117296</v>
      </c>
      <c r="I42" s="18">
        <f t="shared" si="4"/>
        <v>2138.19</v>
      </c>
      <c r="J42" s="18">
        <f t="shared" si="5"/>
        <v>2138.19</v>
      </c>
      <c r="K42" s="7">
        <f t="shared" si="14"/>
        <v>1.3634278504045736</v>
      </c>
      <c r="L42" s="9">
        <f t="shared" si="9"/>
        <v>181.16464928245099</v>
      </c>
      <c r="M42" s="9">
        <f t="shared" si="10"/>
        <v>341.9590756927098</v>
      </c>
      <c r="N42" s="9">
        <f t="shared" si="11"/>
        <v>512.53003753753046</v>
      </c>
      <c r="O42" s="9">
        <f t="shared" si="12"/>
        <v>1.4644301130260367</v>
      </c>
      <c r="P42" s="9">
        <v>1686</v>
      </c>
      <c r="Q42" s="10">
        <v>1877.6</v>
      </c>
      <c r="R42" s="10">
        <v>1995.2</v>
      </c>
      <c r="S42" s="10">
        <v>2139.6999999999998</v>
      </c>
    </row>
    <row r="43" spans="1:19" ht="15.75">
      <c r="A43" s="21" t="s">
        <v>7</v>
      </c>
      <c r="B43" s="8">
        <v>2180.9</v>
      </c>
      <c r="C43" s="8"/>
      <c r="D43" s="14">
        <f t="shared" si="15"/>
        <v>2180.9</v>
      </c>
      <c r="E43" s="14">
        <v>-42.71</v>
      </c>
      <c r="F43" s="22">
        <f t="shared" si="7"/>
        <v>2138.19</v>
      </c>
      <c r="G43" s="11">
        <f>D43*100/$D$42</f>
        <v>100</v>
      </c>
      <c r="H43" s="11">
        <f>G43*H42/100</f>
        <v>161.52023107117296</v>
      </c>
      <c r="I43" s="22">
        <f t="shared" si="4"/>
        <v>2138.19</v>
      </c>
      <c r="J43" s="22">
        <f t="shared" si="5"/>
        <v>2138.19</v>
      </c>
      <c r="K43" s="11">
        <f t="shared" si="14"/>
        <v>1.3634278504045736</v>
      </c>
      <c r="L43" s="12">
        <f t="shared" si="9"/>
        <v>181.16464928245099</v>
      </c>
      <c r="M43" s="12">
        <f t="shared" si="10"/>
        <v>341.9590756927098</v>
      </c>
      <c r="N43" s="12">
        <f t="shared" si="11"/>
        <v>512.53003753753046</v>
      </c>
      <c r="O43" s="12">
        <f t="shared" si="12"/>
        <v>1.4644301130260367</v>
      </c>
      <c r="P43" s="12">
        <v>1686</v>
      </c>
      <c r="Q43" s="13">
        <v>1877.6</v>
      </c>
      <c r="R43" s="13">
        <v>1995.2</v>
      </c>
      <c r="S43" s="13">
        <v>2139.6999999999998</v>
      </c>
    </row>
    <row r="44" spans="1:19" ht="15.75">
      <c r="A44" s="19" t="s">
        <v>22</v>
      </c>
      <c r="B44" s="6">
        <v>1806.5</v>
      </c>
      <c r="C44" s="6"/>
      <c r="D44" s="20">
        <f t="shared" si="15"/>
        <v>1806.5</v>
      </c>
      <c r="E44" s="20">
        <v>-185.37</v>
      </c>
      <c r="F44" s="18">
        <f t="shared" si="7"/>
        <v>1621.13</v>
      </c>
      <c r="G44" s="7">
        <f>D44*100/$D$9</f>
        <v>1.1149307527094086</v>
      </c>
      <c r="H44" s="7">
        <f t="shared" si="13"/>
        <v>133.79169032512903</v>
      </c>
      <c r="I44" s="18">
        <f t="shared" si="4"/>
        <v>1621.13</v>
      </c>
      <c r="J44" s="18">
        <f t="shared" si="5"/>
        <v>1621.13</v>
      </c>
      <c r="K44" s="7">
        <f t="shared" si="14"/>
        <v>1.0337218821182246</v>
      </c>
      <c r="L44" s="9">
        <f t="shared" si="9"/>
        <v>171.03189339435187</v>
      </c>
      <c r="M44" s="9">
        <f t="shared" si="10"/>
        <v>322.83289488735841</v>
      </c>
      <c r="N44" s="9">
        <f t="shared" si="11"/>
        <v>483.8636184747848</v>
      </c>
      <c r="O44" s="9">
        <f t="shared" si="12"/>
        <v>1.3825227822678188</v>
      </c>
      <c r="P44" s="9">
        <v>1591.7</v>
      </c>
      <c r="Q44" s="10">
        <v>2482.8000000000002</v>
      </c>
      <c r="R44" s="10">
        <v>2638.4</v>
      </c>
      <c r="S44" s="10">
        <v>2830.1</v>
      </c>
    </row>
    <row r="45" spans="1:19" ht="15.75">
      <c r="A45" s="21" t="s">
        <v>7</v>
      </c>
      <c r="B45" s="8">
        <v>1806.5</v>
      </c>
      <c r="C45" s="8"/>
      <c r="D45" s="14">
        <f t="shared" si="15"/>
        <v>1806.5</v>
      </c>
      <c r="E45" s="14">
        <v>-185.37</v>
      </c>
      <c r="F45" s="22">
        <f t="shared" si="7"/>
        <v>1621.13</v>
      </c>
      <c r="G45" s="11">
        <f>D45*100/$D$44</f>
        <v>100</v>
      </c>
      <c r="H45" s="11">
        <f>G45*H44/100</f>
        <v>133.79169032512903</v>
      </c>
      <c r="I45" s="22">
        <f t="shared" si="4"/>
        <v>1621.13</v>
      </c>
      <c r="J45" s="22">
        <f t="shared" si="5"/>
        <v>1621.13</v>
      </c>
      <c r="K45" s="11">
        <f t="shared" si="14"/>
        <v>1.0337218821182246</v>
      </c>
      <c r="L45" s="12">
        <f t="shared" si="9"/>
        <v>171.03189339435187</v>
      </c>
      <c r="M45" s="12">
        <f t="shared" si="10"/>
        <v>322.83289488735841</v>
      </c>
      <c r="N45" s="12">
        <f t="shared" si="11"/>
        <v>483.8636184747848</v>
      </c>
      <c r="O45" s="12">
        <f t="shared" si="12"/>
        <v>1.3825227822678188</v>
      </c>
      <c r="P45" s="12">
        <v>1591.7</v>
      </c>
      <c r="Q45" s="13">
        <v>2482.8000000000002</v>
      </c>
      <c r="R45" s="13">
        <v>2638.4</v>
      </c>
      <c r="S45" s="13">
        <v>2830.1</v>
      </c>
    </row>
    <row r="46" spans="1:19" ht="15.75">
      <c r="A46" s="19" t="s">
        <v>23</v>
      </c>
      <c r="B46" s="6">
        <v>2519.6999999999998</v>
      </c>
      <c r="C46" s="6"/>
      <c r="D46" s="20">
        <f t="shared" si="15"/>
        <v>2519.6999999999998</v>
      </c>
      <c r="E46" s="20">
        <v>-191.37</v>
      </c>
      <c r="F46" s="18">
        <f t="shared" si="7"/>
        <v>2328.33</v>
      </c>
      <c r="G46" s="7">
        <f>D46*100/$D$9</f>
        <v>1.5551015873799594</v>
      </c>
      <c r="H46" s="7">
        <f t="shared" si="13"/>
        <v>186.61219048559514</v>
      </c>
      <c r="I46" s="18">
        <f t="shared" si="4"/>
        <v>2328.33</v>
      </c>
      <c r="J46" s="18">
        <f t="shared" si="5"/>
        <v>2328.33</v>
      </c>
      <c r="K46" s="7">
        <f t="shared" si="14"/>
        <v>1.4846715993117923</v>
      </c>
      <c r="L46" s="9">
        <f t="shared" si="9"/>
        <v>190.38406026017</v>
      </c>
      <c r="M46" s="9">
        <f t="shared" si="10"/>
        <v>359.36126353045273</v>
      </c>
      <c r="N46" s="9">
        <f t="shared" si="11"/>
        <v>538.61252699228726</v>
      </c>
      <c r="O46" s="9">
        <f t="shared" si="12"/>
        <v>1.5389544924433758</v>
      </c>
      <c r="P46" s="9">
        <f>SUM(P47+P48+P49)</f>
        <v>1771.8</v>
      </c>
      <c r="Q46" s="10">
        <v>1925.6</v>
      </c>
      <c r="R46" s="10">
        <v>2050.3000000000002</v>
      </c>
      <c r="S46" s="10">
        <v>2204</v>
      </c>
    </row>
    <row r="47" spans="1:19" ht="15.75">
      <c r="A47" s="21" t="s">
        <v>7</v>
      </c>
      <c r="B47" s="8">
        <v>1813.9</v>
      </c>
      <c r="C47" s="8"/>
      <c r="D47" s="14">
        <f t="shared" si="15"/>
        <v>1813.9</v>
      </c>
      <c r="E47" s="14">
        <v>-191.37</v>
      </c>
      <c r="F47" s="22">
        <f t="shared" si="7"/>
        <v>1622.5300000000002</v>
      </c>
      <c r="G47" s="11">
        <f>D47*100/$D$46</f>
        <v>71.988728816922659</v>
      </c>
      <c r="H47" s="11">
        <f>G47*H46/100</f>
        <v>134.33974374799425</v>
      </c>
      <c r="I47" s="22">
        <f t="shared" si="4"/>
        <v>1622.5300000000002</v>
      </c>
      <c r="J47" s="22">
        <f t="shared" si="5"/>
        <v>1622.5300000000002</v>
      </c>
      <c r="K47" s="11">
        <f t="shared" si="14"/>
        <v>1.0346145993185514</v>
      </c>
      <c r="L47" s="12">
        <f t="shared" si="9"/>
        <v>146.0599690211362</v>
      </c>
      <c r="M47" s="12">
        <f t="shared" si="10"/>
        <v>275.69689892591958</v>
      </c>
      <c r="N47" s="12">
        <f t="shared" si="11"/>
        <v>413.21594307518689</v>
      </c>
      <c r="O47" s="12">
        <f t="shared" si="12"/>
        <v>1.180664206783091</v>
      </c>
      <c r="P47" s="12">
        <v>1359.3</v>
      </c>
      <c r="Q47" s="13">
        <v>1925.6</v>
      </c>
      <c r="R47" s="13">
        <v>2050.3000000000002</v>
      </c>
      <c r="S47" s="13">
        <v>2204</v>
      </c>
    </row>
    <row r="48" spans="1:19" ht="15.75">
      <c r="A48" s="17" t="s">
        <v>24</v>
      </c>
      <c r="B48" s="6">
        <v>582.6</v>
      </c>
      <c r="C48" s="6"/>
      <c r="D48" s="20">
        <f t="shared" si="15"/>
        <v>582.6</v>
      </c>
      <c r="E48" s="20"/>
      <c r="F48" s="18">
        <f t="shared" si="7"/>
        <v>582.6</v>
      </c>
      <c r="G48" s="7">
        <f>D48*100/$D$46</f>
        <v>23.121800214311229</v>
      </c>
      <c r="H48" s="7">
        <f>G48*H46/100</f>
        <v>43.148097859629218</v>
      </c>
      <c r="I48" s="18">
        <f t="shared" si="4"/>
        <v>582.6</v>
      </c>
      <c r="J48" s="18">
        <f t="shared" si="5"/>
        <v>582.6</v>
      </c>
      <c r="K48" s="7">
        <f t="shared" si="14"/>
        <v>0.37149788636449738</v>
      </c>
      <c r="L48" s="9">
        <f t="shared" si="9"/>
        <v>44.184403193916872</v>
      </c>
      <c r="M48" s="9">
        <f t="shared" si="10"/>
        <v>83.400695091840007</v>
      </c>
      <c r="N48" s="9">
        <f t="shared" si="11"/>
        <v>125.00139468293743</v>
      </c>
      <c r="O48" s="9">
        <f t="shared" si="12"/>
        <v>0.35716112839638564</v>
      </c>
      <c r="P48" s="9">
        <v>411.2</v>
      </c>
      <c r="Q48" s="10">
        <v>2659.6000000000004</v>
      </c>
      <c r="R48" s="10">
        <v>2789.8</v>
      </c>
      <c r="S48" s="10">
        <v>2950.1000000000004</v>
      </c>
    </row>
    <row r="49" spans="1:19" ht="16.5" customHeight="1">
      <c r="A49" s="23" t="s">
        <v>24</v>
      </c>
      <c r="B49" s="8">
        <v>123.2</v>
      </c>
      <c r="C49" s="8"/>
      <c r="D49" s="14">
        <f t="shared" si="15"/>
        <v>123.2</v>
      </c>
      <c r="E49" s="14"/>
      <c r="F49" s="22">
        <f t="shared" si="7"/>
        <v>123.2</v>
      </c>
      <c r="G49" s="11">
        <f>D49*100/$D$46</f>
        <v>4.8894709687661235</v>
      </c>
      <c r="H49" s="11">
        <f>G49*H46/100</f>
        <v>9.1243488779717126</v>
      </c>
      <c r="I49" s="22">
        <f t="shared" si="4"/>
        <v>123.2</v>
      </c>
      <c r="J49" s="22">
        <f t="shared" si="5"/>
        <v>123.2</v>
      </c>
      <c r="K49" s="11">
        <f t="shared" si="14"/>
        <v>7.8559113628743696E-2</v>
      </c>
      <c r="L49" s="12">
        <f t="shared" si="9"/>
        <v>0.1396880451169551</v>
      </c>
      <c r="M49" s="12">
        <f t="shared" si="10"/>
        <v>0.26366951269307398</v>
      </c>
      <c r="N49" s="12">
        <f t="shared" si="11"/>
        <v>0.39518923416298313</v>
      </c>
      <c r="O49" s="12">
        <f t="shared" si="12"/>
        <v>1.1291572638990792E-3</v>
      </c>
      <c r="P49" s="12">
        <v>1.3</v>
      </c>
      <c r="Q49" s="13">
        <v>1876.4</v>
      </c>
      <c r="R49" s="13">
        <v>1976.3</v>
      </c>
      <c r="S49" s="13">
        <v>2099.4</v>
      </c>
    </row>
    <row r="50" spans="1:19" ht="15.75">
      <c r="A50" s="25" t="s">
        <v>25</v>
      </c>
      <c r="B50" s="8">
        <v>2499.1999999999998</v>
      </c>
      <c r="C50" s="8"/>
      <c r="D50" s="14">
        <f t="shared" si="15"/>
        <v>2499.1999999999998</v>
      </c>
      <c r="E50" s="14"/>
      <c r="F50" s="22">
        <f t="shared" si="7"/>
        <v>2499.1999999999998</v>
      </c>
      <c r="G50" s="11">
        <f>D50*100/$D$9</f>
        <v>1.5424494531809321</v>
      </c>
      <c r="H50" s="11">
        <f t="shared" si="13"/>
        <v>185.09393438171185</v>
      </c>
      <c r="I50" s="22">
        <f t="shared" si="4"/>
        <v>2499.1999999999998</v>
      </c>
      <c r="J50" s="22">
        <f t="shared" si="5"/>
        <v>2499.1999999999998</v>
      </c>
      <c r="K50" s="11">
        <f t="shared" si="14"/>
        <v>1.5936277336116575</v>
      </c>
      <c r="L50" s="12">
        <f t="shared" si="9"/>
        <v>169.36638208718819</v>
      </c>
      <c r="M50" s="12">
        <f t="shared" si="10"/>
        <v>319.68914300524864</v>
      </c>
      <c r="N50" s="12">
        <f t="shared" si="11"/>
        <v>479.15174683668766</v>
      </c>
      <c r="O50" s="12">
        <f t="shared" si="12"/>
        <v>1.369059753352099</v>
      </c>
      <c r="P50" s="12">
        <v>1576.2</v>
      </c>
      <c r="Q50" s="13">
        <v>659.9</v>
      </c>
      <c r="R50" s="13">
        <v>690.2</v>
      </c>
      <c r="S50" s="13">
        <v>727.4</v>
      </c>
    </row>
    <row r="51" spans="1:19" ht="15.75">
      <c r="A51" s="21" t="s">
        <v>26</v>
      </c>
      <c r="B51" s="8">
        <v>2499.1999999999998</v>
      </c>
      <c r="C51" s="8"/>
      <c r="D51" s="14">
        <f t="shared" si="15"/>
        <v>2499.1999999999998</v>
      </c>
      <c r="E51" s="14"/>
      <c r="F51" s="22">
        <f t="shared" si="7"/>
        <v>2499.1999999999998</v>
      </c>
      <c r="G51" s="11">
        <f>D51*100/$D$50</f>
        <v>100</v>
      </c>
      <c r="H51" s="11">
        <f>G51*H50/100</f>
        <v>185.09393438171185</v>
      </c>
      <c r="I51" s="22">
        <f t="shared" si="4"/>
        <v>2499.1999999999998</v>
      </c>
      <c r="J51" s="22">
        <f t="shared" si="5"/>
        <v>2499.1999999999998</v>
      </c>
      <c r="K51" s="11">
        <f t="shared" si="14"/>
        <v>1.5936277336116575</v>
      </c>
      <c r="L51" s="12">
        <f t="shared" si="9"/>
        <v>169.36638208718819</v>
      </c>
      <c r="M51" s="12">
        <f t="shared" si="10"/>
        <v>319.68914300524864</v>
      </c>
      <c r="N51" s="12">
        <f t="shared" si="11"/>
        <v>479.15174683668766</v>
      </c>
      <c r="O51" s="12">
        <f t="shared" si="12"/>
        <v>1.369059753352099</v>
      </c>
      <c r="P51" s="12">
        <v>1576.2</v>
      </c>
      <c r="Q51" s="13">
        <v>123.3</v>
      </c>
      <c r="R51" s="13">
        <v>123.3</v>
      </c>
      <c r="S51" s="13">
        <v>123.3</v>
      </c>
    </row>
    <row r="52" spans="1:19" ht="15.75">
      <c r="A52" s="19" t="s">
        <v>27</v>
      </c>
      <c r="B52" s="6">
        <v>2107.3000000000002</v>
      </c>
      <c r="C52" s="6"/>
      <c r="D52" s="20">
        <f t="shared" si="15"/>
        <v>2107.3000000000002</v>
      </c>
      <c r="E52" s="20">
        <v>-69.260000000000005</v>
      </c>
      <c r="F52" s="18">
        <f t="shared" si="7"/>
        <v>2038.0400000000002</v>
      </c>
      <c r="G52" s="7">
        <f>D52*100/$D$9</f>
        <v>1.3005776779322098</v>
      </c>
      <c r="H52" s="7">
        <f>G52*12000/100</f>
        <v>156.06932135186517</v>
      </c>
      <c r="I52" s="18">
        <f t="shared" si="4"/>
        <v>2038.0400000000002</v>
      </c>
      <c r="J52" s="18">
        <f t="shared" si="5"/>
        <v>2038.0400000000002</v>
      </c>
      <c r="K52" s="7">
        <f t="shared" si="14"/>
        <v>1.299566687824065</v>
      </c>
      <c r="L52" s="9">
        <f t="shared" si="9"/>
        <v>182.06724895859131</v>
      </c>
      <c r="M52" s="9">
        <f t="shared" si="10"/>
        <v>343.66278639011119</v>
      </c>
      <c r="N52" s="9">
        <f t="shared" si="11"/>
        <v>515.08356797366048</v>
      </c>
      <c r="O52" s="9">
        <f t="shared" si="12"/>
        <v>1.471726206115846</v>
      </c>
      <c r="P52" s="9">
        <v>1694.4</v>
      </c>
      <c r="Q52" s="10">
        <v>2834.4</v>
      </c>
      <c r="R52" s="10">
        <v>2993.9</v>
      </c>
      <c r="S52" s="10">
        <v>3190.3</v>
      </c>
    </row>
    <row r="53" spans="1:19" ht="15.75">
      <c r="A53" s="21" t="s">
        <v>7</v>
      </c>
      <c r="B53" s="8">
        <v>2107.3000000000002</v>
      </c>
      <c r="C53" s="8"/>
      <c r="D53" s="14">
        <f t="shared" si="15"/>
        <v>2107.3000000000002</v>
      </c>
      <c r="E53" s="14">
        <v>-69.260000000000005</v>
      </c>
      <c r="F53" s="22">
        <f t="shared" si="7"/>
        <v>2038.0400000000002</v>
      </c>
      <c r="G53" s="11">
        <f>D53*100/$D$52</f>
        <v>100</v>
      </c>
      <c r="H53" s="11">
        <f>G53*H52/100</f>
        <v>156.06932135186517</v>
      </c>
      <c r="I53" s="22">
        <f t="shared" si="4"/>
        <v>2038.0400000000002</v>
      </c>
      <c r="J53" s="22">
        <f t="shared" si="5"/>
        <v>2038.0400000000002</v>
      </c>
      <c r="K53" s="11">
        <f t="shared" si="14"/>
        <v>1.299566687824065</v>
      </c>
      <c r="L53" s="12">
        <f t="shared" si="9"/>
        <v>182.06724895859131</v>
      </c>
      <c r="M53" s="12">
        <f t="shared" si="10"/>
        <v>343.66278639011119</v>
      </c>
      <c r="N53" s="12">
        <f t="shared" si="11"/>
        <v>515.08356797366048</v>
      </c>
      <c r="O53" s="12">
        <f t="shared" si="12"/>
        <v>1.471726206115846</v>
      </c>
      <c r="P53" s="12">
        <v>1694.4</v>
      </c>
      <c r="Q53" s="13">
        <v>2834.4</v>
      </c>
      <c r="R53" s="13">
        <v>2993.9</v>
      </c>
      <c r="S53" s="13">
        <v>3190.3</v>
      </c>
    </row>
    <row r="54" spans="1:19" ht="15.75">
      <c r="A54" s="19" t="s">
        <v>28</v>
      </c>
      <c r="B54" s="6">
        <v>1374.2</v>
      </c>
      <c r="C54" s="6">
        <f>C55</f>
        <v>122.5</v>
      </c>
      <c r="D54" s="20">
        <f t="shared" si="15"/>
        <v>1496.7</v>
      </c>
      <c r="E54" s="20">
        <v>-50.74</v>
      </c>
      <c r="F54" s="18">
        <f t="shared" si="7"/>
        <v>1445.96</v>
      </c>
      <c r="G54" s="7">
        <f>D54*100/$D$9</f>
        <v>0.92372923198459556</v>
      </c>
      <c r="H54" s="7">
        <f t="shared" si="13"/>
        <v>110.84750783815147</v>
      </c>
      <c r="I54" s="18">
        <f t="shared" si="4"/>
        <v>1445.96</v>
      </c>
      <c r="J54" s="18">
        <f t="shared" si="5"/>
        <v>1445.96</v>
      </c>
      <c r="K54" s="7">
        <f t="shared" si="14"/>
        <v>0.92202383070307004</v>
      </c>
      <c r="L54" s="9">
        <f t="shared" si="9"/>
        <v>119.75563560218957</v>
      </c>
      <c r="M54" s="9">
        <f t="shared" si="10"/>
        <v>226.04590145879305</v>
      </c>
      <c r="N54" s="9">
        <f t="shared" si="11"/>
        <v>338.7987703651113</v>
      </c>
      <c r="O54" s="9">
        <f t="shared" si="12"/>
        <v>0.96803520816578748</v>
      </c>
      <c r="P54" s="9">
        <v>1114.5</v>
      </c>
      <c r="Q54" s="10">
        <v>2379.6</v>
      </c>
      <c r="R54" s="10">
        <v>2530.9</v>
      </c>
      <c r="S54" s="10">
        <v>2717.4</v>
      </c>
    </row>
    <row r="55" spans="1:19" ht="15.75">
      <c r="A55" s="21" t="s">
        <v>7</v>
      </c>
      <c r="B55" s="8">
        <v>1374.2</v>
      </c>
      <c r="C55" s="8">
        <v>122.5</v>
      </c>
      <c r="D55" s="14">
        <f t="shared" si="15"/>
        <v>1496.7</v>
      </c>
      <c r="E55" s="14">
        <v>-50.74</v>
      </c>
      <c r="F55" s="22">
        <f t="shared" si="7"/>
        <v>1445.96</v>
      </c>
      <c r="G55" s="11">
        <f>D55*100/$D$54</f>
        <v>100</v>
      </c>
      <c r="H55" s="11">
        <f>G55*H54/100</f>
        <v>110.84750783815147</v>
      </c>
      <c r="I55" s="22">
        <f t="shared" si="4"/>
        <v>1445.96</v>
      </c>
      <c r="J55" s="22">
        <f t="shared" si="5"/>
        <v>1445.96</v>
      </c>
      <c r="K55" s="11">
        <f t="shared" si="14"/>
        <v>0.92202383070307004</v>
      </c>
      <c r="L55" s="12">
        <f t="shared" si="9"/>
        <v>119.75563560218957</v>
      </c>
      <c r="M55" s="12">
        <f t="shared" si="10"/>
        <v>226.04590145879305</v>
      </c>
      <c r="N55" s="12">
        <f t="shared" si="11"/>
        <v>338.7987703651113</v>
      </c>
      <c r="O55" s="12">
        <f t="shared" si="12"/>
        <v>0.96803520816578748</v>
      </c>
      <c r="P55" s="12">
        <v>1114.5</v>
      </c>
      <c r="Q55" s="13">
        <v>2379.6</v>
      </c>
      <c r="R55" s="13">
        <v>2530.9</v>
      </c>
      <c r="S55" s="13">
        <v>2717.4</v>
      </c>
    </row>
    <row r="56" spans="1:19" ht="15.75">
      <c r="A56" s="19" t="s">
        <v>29</v>
      </c>
      <c r="B56" s="6">
        <v>2860</v>
      </c>
      <c r="C56" s="6"/>
      <c r="D56" s="20">
        <f t="shared" si="15"/>
        <v>2860</v>
      </c>
      <c r="E56" s="20">
        <f>SUM(E57+E58)</f>
        <v>-396.88</v>
      </c>
      <c r="F56" s="18">
        <f t="shared" si="7"/>
        <v>2463.12</v>
      </c>
      <c r="G56" s="7">
        <f>D56*100/$D$9</f>
        <v>1.7651270150838132</v>
      </c>
      <c r="H56" s="7">
        <f t="shared" si="13"/>
        <v>211.81524181005759</v>
      </c>
      <c r="I56" s="18">
        <f t="shared" si="4"/>
        <v>2463.12</v>
      </c>
      <c r="J56" s="18">
        <f t="shared" si="5"/>
        <v>2463.12</v>
      </c>
      <c r="K56" s="7">
        <f t="shared" si="14"/>
        <v>1.5706211360489544</v>
      </c>
      <c r="L56" s="9">
        <f t="shared" si="9"/>
        <v>218.278688346602</v>
      </c>
      <c r="M56" s="9">
        <f t="shared" si="10"/>
        <v>412.0140369882389</v>
      </c>
      <c r="N56" s="9">
        <f t="shared" si="11"/>
        <v>617.5287771374492</v>
      </c>
      <c r="O56" s="9">
        <f t="shared" si="12"/>
        <v>1.764438512218915</v>
      </c>
      <c r="P56" s="9">
        <f>SUM(P57+P58)</f>
        <v>2031.4</v>
      </c>
      <c r="Q56" s="10">
        <v>1670.5</v>
      </c>
      <c r="R56" s="10">
        <v>1769.8</v>
      </c>
      <c r="S56" s="10">
        <v>1892.1</v>
      </c>
    </row>
    <row r="57" spans="1:19" ht="15.75">
      <c r="A57" s="21" t="s">
        <v>7</v>
      </c>
      <c r="B57" s="8">
        <v>1983.1</v>
      </c>
      <c r="C57" s="8"/>
      <c r="D57" s="14">
        <f t="shared" si="15"/>
        <v>1983.1</v>
      </c>
      <c r="E57" s="14">
        <v>-279.61</v>
      </c>
      <c r="F57" s="22">
        <f t="shared" si="7"/>
        <v>1703.4899999999998</v>
      </c>
      <c r="G57" s="11">
        <f>D57*100/$D$56</f>
        <v>69.33916083916084</v>
      </c>
      <c r="H57" s="11">
        <f>G57*H56/100</f>
        <v>146.87091120053327</v>
      </c>
      <c r="I57" s="22">
        <f t="shared" si="4"/>
        <v>1703.4899999999998</v>
      </c>
      <c r="J57" s="22">
        <f t="shared" si="5"/>
        <v>1703.4899999999998</v>
      </c>
      <c r="K57" s="11">
        <f t="shared" si="14"/>
        <v>1.086239159703154</v>
      </c>
      <c r="L57" s="12">
        <f t="shared" si="9"/>
        <v>156.91265560329964</v>
      </c>
      <c r="M57" s="12">
        <f t="shared" si="10"/>
        <v>296.18199183515071</v>
      </c>
      <c r="N57" s="12">
        <f t="shared" si="11"/>
        <v>443.91910665246485</v>
      </c>
      <c r="O57" s="12">
        <f t="shared" si="12"/>
        <v>1.2683910403629426</v>
      </c>
      <c r="P57" s="12">
        <v>1460.3</v>
      </c>
      <c r="Q57" s="13">
        <v>1670.5</v>
      </c>
      <c r="R57" s="13">
        <v>1769.8</v>
      </c>
      <c r="S57" s="13">
        <v>1892.1</v>
      </c>
    </row>
    <row r="58" spans="1:19" ht="15.75">
      <c r="A58" s="17" t="s">
        <v>30</v>
      </c>
      <c r="B58" s="6">
        <v>876.9</v>
      </c>
      <c r="C58" s="6"/>
      <c r="D58" s="20">
        <f t="shared" si="15"/>
        <v>876.9</v>
      </c>
      <c r="E58" s="20">
        <v>-117.27</v>
      </c>
      <c r="F58" s="18">
        <f t="shared" si="7"/>
        <v>759.63</v>
      </c>
      <c r="G58" s="7">
        <f>D58*100/$D$56</f>
        <v>30.66083916083916</v>
      </c>
      <c r="H58" s="7">
        <f>G58*H56/100</f>
        <v>64.9443306095243</v>
      </c>
      <c r="I58" s="18">
        <f t="shared" si="4"/>
        <v>759.63</v>
      </c>
      <c r="J58" s="18">
        <f t="shared" si="5"/>
        <v>759.63</v>
      </c>
      <c r="K58" s="7">
        <f t="shared" si="14"/>
        <v>0.4843819763458001</v>
      </c>
      <c r="L58" s="9">
        <f t="shared" si="9"/>
        <v>61.366032743302348</v>
      </c>
      <c r="M58" s="9">
        <f t="shared" si="10"/>
        <v>115.83204515308813</v>
      </c>
      <c r="N58" s="9">
        <f t="shared" si="11"/>
        <v>173.60967048498435</v>
      </c>
      <c r="O58" s="9">
        <f t="shared" si="12"/>
        <v>0.49604747185597242</v>
      </c>
      <c r="P58" s="9">
        <v>571.1</v>
      </c>
      <c r="Q58" s="10">
        <v>2865.8</v>
      </c>
      <c r="R58" s="10">
        <v>3039.8</v>
      </c>
      <c r="S58" s="10">
        <v>3254.3999999999996</v>
      </c>
    </row>
    <row r="59" spans="1:19" ht="15.75">
      <c r="A59" s="25" t="s">
        <v>7</v>
      </c>
      <c r="B59" s="8">
        <v>1638.9</v>
      </c>
      <c r="C59" s="8"/>
      <c r="D59" s="14">
        <f t="shared" si="15"/>
        <v>1638.9</v>
      </c>
      <c r="E59" s="14"/>
      <c r="F59" s="22">
        <f t="shared" si="7"/>
        <v>1638.9</v>
      </c>
      <c r="G59" s="11">
        <f>D59*100/$D$9</f>
        <v>1.0114918409163851</v>
      </c>
      <c r="H59" s="11">
        <f t="shared" si="13"/>
        <v>121.37902090996621</v>
      </c>
      <c r="I59" s="22">
        <f t="shared" si="4"/>
        <v>1638.9</v>
      </c>
      <c r="J59" s="22">
        <f t="shared" si="5"/>
        <v>1638.9</v>
      </c>
      <c r="K59" s="11">
        <f t="shared" si="14"/>
        <v>1.045053014010942</v>
      </c>
      <c r="L59" s="12">
        <f t="shared" si="9"/>
        <v>141.47175400075622</v>
      </c>
      <c r="M59" s="12">
        <f t="shared" si="10"/>
        <v>267.03636954746247</v>
      </c>
      <c r="N59" s="12">
        <f t="shared" si="11"/>
        <v>400.23549669152584</v>
      </c>
      <c r="O59" s="12">
        <f t="shared" si="12"/>
        <v>1.1435757335765597</v>
      </c>
      <c r="P59" s="12">
        <v>1316.6</v>
      </c>
      <c r="Q59" s="13">
        <v>1988.8</v>
      </c>
      <c r="R59" s="13">
        <v>2109.4</v>
      </c>
      <c r="S59" s="13">
        <v>2258.1</v>
      </c>
    </row>
    <row r="60" spans="1:19" ht="15.75">
      <c r="A60" s="21" t="s">
        <v>30</v>
      </c>
      <c r="B60" s="8">
        <v>1638.9</v>
      </c>
      <c r="C60" s="8"/>
      <c r="D60" s="14">
        <f t="shared" si="15"/>
        <v>1638.9</v>
      </c>
      <c r="E60" s="14"/>
      <c r="F60" s="22">
        <f t="shared" si="7"/>
        <v>1638.9</v>
      </c>
      <c r="G60" s="11">
        <f>D60*100/$D$59</f>
        <v>100</v>
      </c>
      <c r="H60" s="11">
        <f>G60*H59/100</f>
        <v>121.37902090996621</v>
      </c>
      <c r="I60" s="22">
        <f t="shared" si="4"/>
        <v>1638.9</v>
      </c>
      <c r="J60" s="22">
        <f t="shared" si="5"/>
        <v>1638.9</v>
      </c>
      <c r="K60" s="11">
        <f t="shared" si="14"/>
        <v>1.045053014010942</v>
      </c>
      <c r="L60" s="12">
        <f t="shared" si="9"/>
        <v>141.47175400075622</v>
      </c>
      <c r="M60" s="12">
        <f t="shared" si="10"/>
        <v>267.03636954746247</v>
      </c>
      <c r="N60" s="12">
        <f t="shared" si="11"/>
        <v>400.23549669152584</v>
      </c>
      <c r="O60" s="12">
        <f t="shared" si="12"/>
        <v>1.1435757335765597</v>
      </c>
      <c r="P60" s="12">
        <v>1316.6</v>
      </c>
      <c r="Q60" s="13">
        <v>877</v>
      </c>
      <c r="R60" s="13">
        <v>930.4</v>
      </c>
      <c r="S60" s="13">
        <v>996.3</v>
      </c>
    </row>
    <row r="61" spans="1:19" ht="15.75">
      <c r="A61" s="19" t="s">
        <v>31</v>
      </c>
      <c r="B61" s="6">
        <v>1319.8</v>
      </c>
      <c r="C61" s="6"/>
      <c r="D61" s="20">
        <f t="shared" si="15"/>
        <v>1319.8</v>
      </c>
      <c r="E61" s="20">
        <v>-30.31</v>
      </c>
      <c r="F61" s="18">
        <f t="shared" si="7"/>
        <v>1289.49</v>
      </c>
      <c r="G61" s="7">
        <f>D61*100/$D$9</f>
        <v>0.81455057150615973</v>
      </c>
      <c r="H61" s="7">
        <f t="shared" si="13"/>
        <v>97.746068580739177</v>
      </c>
      <c r="I61" s="18">
        <f t="shared" si="4"/>
        <v>1289.49</v>
      </c>
      <c r="J61" s="18">
        <f t="shared" si="5"/>
        <v>1289.49</v>
      </c>
      <c r="K61" s="7">
        <f t="shared" si="14"/>
        <v>0.82224993046370698</v>
      </c>
      <c r="L61" s="9">
        <f t="shared" si="9"/>
        <v>159.76014267683755</v>
      </c>
      <c r="M61" s="9">
        <f t="shared" si="10"/>
        <v>301.55679344004801</v>
      </c>
      <c r="N61" s="9">
        <f t="shared" si="11"/>
        <v>451.97488719501786</v>
      </c>
      <c r="O61" s="9">
        <f t="shared" si="12"/>
        <v>1.2914084768962699</v>
      </c>
      <c r="P61" s="9">
        <f>SUM(P62+P63)</f>
        <v>1486.8</v>
      </c>
      <c r="Q61" s="10">
        <v>1897.7</v>
      </c>
      <c r="R61" s="10">
        <v>2009.1</v>
      </c>
      <c r="S61" s="10">
        <v>2146.3000000000002</v>
      </c>
    </row>
    <row r="62" spans="1:19" ht="15.75">
      <c r="A62" s="21" t="s">
        <v>7</v>
      </c>
      <c r="B62" s="8">
        <v>0</v>
      </c>
      <c r="C62" s="8"/>
      <c r="D62" s="14">
        <f t="shared" si="15"/>
        <v>0</v>
      </c>
      <c r="E62" s="14"/>
      <c r="F62" s="22">
        <f t="shared" si="7"/>
        <v>0</v>
      </c>
      <c r="G62" s="11">
        <f>D62*100/$D$60</f>
        <v>0</v>
      </c>
      <c r="H62" s="11">
        <f t="shared" si="13"/>
        <v>0</v>
      </c>
      <c r="I62" s="22">
        <f t="shared" si="4"/>
        <v>0</v>
      </c>
      <c r="J62" s="22">
        <f t="shared" si="5"/>
        <v>0</v>
      </c>
      <c r="K62" s="11">
        <f t="shared" si="14"/>
        <v>0</v>
      </c>
      <c r="L62" s="12">
        <f t="shared" si="9"/>
        <v>45.323398023332047</v>
      </c>
      <c r="M62" s="12">
        <f t="shared" si="10"/>
        <v>85.550615733798935</v>
      </c>
      <c r="N62" s="12">
        <f t="shared" si="11"/>
        <v>128.22370689995867</v>
      </c>
      <c r="O62" s="12">
        <f t="shared" si="12"/>
        <v>0.36636810300971662</v>
      </c>
      <c r="P62" s="12">
        <v>421.8</v>
      </c>
      <c r="Q62" s="13">
        <v>1897.7</v>
      </c>
      <c r="R62" s="13">
        <v>2009.1</v>
      </c>
      <c r="S62" s="13">
        <v>2146.3000000000002</v>
      </c>
    </row>
    <row r="63" spans="1:19" ht="15.75">
      <c r="A63" s="17" t="s">
        <v>32</v>
      </c>
      <c r="B63" s="6">
        <v>1319.8</v>
      </c>
      <c r="C63" s="6"/>
      <c r="D63" s="20">
        <f t="shared" si="15"/>
        <v>1319.8</v>
      </c>
      <c r="E63" s="20">
        <v>-30.3</v>
      </c>
      <c r="F63" s="18">
        <f t="shared" si="7"/>
        <v>1289.5</v>
      </c>
      <c r="G63" s="7">
        <f>D63*100/$D$61</f>
        <v>100</v>
      </c>
      <c r="H63" s="7">
        <f>G63*H61/100</f>
        <v>97.746068580739177</v>
      </c>
      <c r="I63" s="18">
        <f t="shared" si="4"/>
        <v>1289.5</v>
      </c>
      <c r="J63" s="18">
        <f t="shared" si="5"/>
        <v>1289.5</v>
      </c>
      <c r="K63" s="7">
        <f t="shared" si="14"/>
        <v>0.82225630701513797</v>
      </c>
      <c r="L63" s="9">
        <f t="shared" si="9"/>
        <v>114.43674465350551</v>
      </c>
      <c r="M63" s="9">
        <f t="shared" si="10"/>
        <v>216.00617770624908</v>
      </c>
      <c r="N63" s="9">
        <f t="shared" si="11"/>
        <v>323.75118029505921</v>
      </c>
      <c r="O63" s="9">
        <f t="shared" si="12"/>
        <v>0.92504037388655336</v>
      </c>
      <c r="P63" s="9">
        <v>1065</v>
      </c>
      <c r="Q63" s="10">
        <v>2434.8000000000002</v>
      </c>
      <c r="R63" s="10">
        <v>2570.9</v>
      </c>
      <c r="S63" s="10">
        <v>2738.6</v>
      </c>
    </row>
    <row r="64" spans="1:19" ht="15.75">
      <c r="A64" s="25" t="s">
        <v>7</v>
      </c>
      <c r="B64" s="8">
        <v>3103.5</v>
      </c>
      <c r="C64" s="8"/>
      <c r="D64" s="14">
        <f t="shared" si="15"/>
        <v>3103.5</v>
      </c>
      <c r="E64" s="14">
        <v>-1.31</v>
      </c>
      <c r="F64" s="22">
        <f t="shared" si="7"/>
        <v>3102.19</v>
      </c>
      <c r="G64" s="11">
        <f>D64*100/$D$9</f>
        <v>1.915409682277138</v>
      </c>
      <c r="H64" s="11">
        <f t="shared" si="13"/>
        <v>229.84916187325655</v>
      </c>
      <c r="I64" s="22">
        <f t="shared" si="4"/>
        <v>3102.19</v>
      </c>
      <c r="J64" s="22">
        <f t="shared" si="5"/>
        <v>3102.19</v>
      </c>
      <c r="K64" s="11">
        <f t="shared" si="14"/>
        <v>1.9781274083437694</v>
      </c>
      <c r="L64" s="12">
        <f t="shared" si="9"/>
        <v>248.84887975873556</v>
      </c>
      <c r="M64" s="12">
        <f t="shared" si="10"/>
        <v>469.71709572760767</v>
      </c>
      <c r="N64" s="12">
        <f t="shared" si="11"/>
        <v>704.01442107542505</v>
      </c>
      <c r="O64" s="12">
        <f t="shared" si="12"/>
        <v>2.0115502365106748</v>
      </c>
      <c r="P64" s="12">
        <v>2315.9</v>
      </c>
      <c r="Q64" s="13">
        <v>895.6</v>
      </c>
      <c r="R64" s="13">
        <v>947</v>
      </c>
      <c r="S64" s="13">
        <v>1010.3</v>
      </c>
    </row>
    <row r="65" spans="1:19" ht="15.75">
      <c r="A65" s="21" t="s">
        <v>33</v>
      </c>
      <c r="B65" s="8">
        <v>3103.5</v>
      </c>
      <c r="C65" s="8"/>
      <c r="D65" s="14">
        <f t="shared" si="15"/>
        <v>3103.5</v>
      </c>
      <c r="E65" s="14">
        <v>-1.3</v>
      </c>
      <c r="F65" s="22">
        <f t="shared" si="7"/>
        <v>3102.2</v>
      </c>
      <c r="G65" s="11">
        <f>D65*100/$D$64</f>
        <v>100</v>
      </c>
      <c r="H65" s="11">
        <f>G65*H64/100</f>
        <v>229.84916187325655</v>
      </c>
      <c r="I65" s="22">
        <f t="shared" si="4"/>
        <v>3102.2</v>
      </c>
      <c r="J65" s="22">
        <f t="shared" si="5"/>
        <v>3102.2</v>
      </c>
      <c r="K65" s="11">
        <f t="shared" si="14"/>
        <v>1.9781337848952003</v>
      </c>
      <c r="L65" s="12">
        <f t="shared" si="9"/>
        <v>248.84887975873556</v>
      </c>
      <c r="M65" s="12">
        <f t="shared" si="10"/>
        <v>469.71709572760767</v>
      </c>
      <c r="N65" s="12">
        <f t="shared" si="11"/>
        <v>704.01442107542505</v>
      </c>
      <c r="O65" s="12">
        <f t="shared" si="12"/>
        <v>2.0115502365106748</v>
      </c>
      <c r="P65" s="12">
        <v>2315.9</v>
      </c>
      <c r="Q65" s="13">
        <v>1539.2</v>
      </c>
      <c r="R65" s="13">
        <v>1623.9</v>
      </c>
      <c r="S65" s="13">
        <v>1728.3</v>
      </c>
    </row>
    <row r="66" spans="1:19" ht="15.75">
      <c r="A66" s="19" t="s">
        <v>34</v>
      </c>
      <c r="B66" s="6">
        <v>1603.8</v>
      </c>
      <c r="C66" s="6"/>
      <c r="D66" s="20">
        <f t="shared" si="15"/>
        <v>1603.8</v>
      </c>
      <c r="E66" s="20">
        <v>-107.05</v>
      </c>
      <c r="F66" s="18">
        <f t="shared" si="7"/>
        <v>1496.75</v>
      </c>
      <c r="G66" s="7">
        <f>D66*100/$D$9</f>
        <v>0.98982891845853838</v>
      </c>
      <c r="H66" s="7">
        <f t="shared" si="13"/>
        <v>118.77947021502462</v>
      </c>
      <c r="I66" s="18">
        <f t="shared" si="4"/>
        <v>1496.75</v>
      </c>
      <c r="J66" s="18">
        <f t="shared" si="5"/>
        <v>1496.75</v>
      </c>
      <c r="K66" s="7">
        <f t="shared" si="14"/>
        <v>0.95441033542063414</v>
      </c>
      <c r="L66" s="9">
        <f t="shared" si="9"/>
        <v>132.02669310400208</v>
      </c>
      <c r="M66" s="9">
        <f t="shared" si="10"/>
        <v>249.20825403536921</v>
      </c>
      <c r="N66" s="9">
        <f t="shared" si="11"/>
        <v>373.5146246277364</v>
      </c>
      <c r="O66" s="9">
        <f t="shared" si="12"/>
        <v>1.0672273308867681</v>
      </c>
      <c r="P66" s="9">
        <v>1228.7</v>
      </c>
      <c r="Q66" s="10">
        <v>3855.9</v>
      </c>
      <c r="R66" s="10">
        <v>4032.1</v>
      </c>
      <c r="S66" s="10">
        <v>4249.1000000000004</v>
      </c>
    </row>
    <row r="67" spans="1:19" ht="15.75">
      <c r="A67" s="21" t="s">
        <v>7</v>
      </c>
      <c r="B67" s="8">
        <v>1603.8</v>
      </c>
      <c r="C67" s="8"/>
      <c r="D67" s="14">
        <f t="shared" si="15"/>
        <v>1603.8</v>
      </c>
      <c r="E67" s="14">
        <v>-107.05</v>
      </c>
      <c r="F67" s="22">
        <f t="shared" si="7"/>
        <v>1496.75</v>
      </c>
      <c r="G67" s="11">
        <f>D67*100/$D$66</f>
        <v>100</v>
      </c>
      <c r="H67" s="11">
        <f>G67*H66/100</f>
        <v>118.77947021502462</v>
      </c>
      <c r="I67" s="22">
        <f t="shared" si="4"/>
        <v>1496.75</v>
      </c>
      <c r="J67" s="22">
        <f t="shared" si="5"/>
        <v>1496.75</v>
      </c>
      <c r="K67" s="11">
        <f t="shared" si="14"/>
        <v>0.95441033542063414</v>
      </c>
      <c r="L67" s="12">
        <f t="shared" si="9"/>
        <v>132.02669310400208</v>
      </c>
      <c r="M67" s="12">
        <f t="shared" si="10"/>
        <v>249.20825403536921</v>
      </c>
      <c r="N67" s="12">
        <f t="shared" si="11"/>
        <v>373.5146246277364</v>
      </c>
      <c r="O67" s="12">
        <f t="shared" si="12"/>
        <v>1.0672273308867681</v>
      </c>
      <c r="P67" s="12">
        <v>1228.7</v>
      </c>
      <c r="Q67" s="13">
        <v>3855.9</v>
      </c>
      <c r="R67" s="13">
        <v>4032.1</v>
      </c>
      <c r="S67" s="13">
        <v>4249.1000000000004</v>
      </c>
    </row>
    <row r="68" spans="1:19" ht="15.75">
      <c r="A68" s="19" t="s">
        <v>35</v>
      </c>
      <c r="B68" s="6">
        <v>2797</v>
      </c>
      <c r="C68" s="6"/>
      <c r="D68" s="20">
        <f t="shared" si="15"/>
        <v>2797</v>
      </c>
      <c r="E68" s="20"/>
      <c r="F68" s="18">
        <f t="shared" si="7"/>
        <v>2797</v>
      </c>
      <c r="G68" s="7">
        <f>D68*100/$D$9</f>
        <v>1.7262448465697293</v>
      </c>
      <c r="H68" s="7">
        <f t="shared" si="13"/>
        <v>207.1493815883675</v>
      </c>
      <c r="I68" s="18">
        <f t="shared" si="4"/>
        <v>2797</v>
      </c>
      <c r="J68" s="18">
        <f t="shared" si="5"/>
        <v>2797</v>
      </c>
      <c r="K68" s="7">
        <f t="shared" si="14"/>
        <v>1.7835214352239943</v>
      </c>
      <c r="L68" s="9">
        <f t="shared" si="9"/>
        <v>251.85754534587005</v>
      </c>
      <c r="M68" s="9">
        <f t="shared" si="10"/>
        <v>475.39613138561248</v>
      </c>
      <c r="N68" s="9">
        <f t="shared" si="11"/>
        <v>712.52618919585859</v>
      </c>
      <c r="O68" s="9">
        <f t="shared" si="12"/>
        <v>2.03587054681004</v>
      </c>
      <c r="P68" s="9">
        <v>2343.9</v>
      </c>
      <c r="Q68" s="10">
        <v>1730.2</v>
      </c>
      <c r="R68" s="10">
        <v>1824.6</v>
      </c>
      <c r="S68" s="10">
        <v>1940.9</v>
      </c>
    </row>
    <row r="69" spans="1:19" ht="15.75">
      <c r="A69" s="21" t="s">
        <v>7</v>
      </c>
      <c r="B69" s="8">
        <v>2797</v>
      </c>
      <c r="C69" s="8"/>
      <c r="D69" s="14">
        <f t="shared" si="15"/>
        <v>2797</v>
      </c>
      <c r="E69" s="14"/>
      <c r="F69" s="22">
        <f t="shared" si="7"/>
        <v>2797</v>
      </c>
      <c r="G69" s="11">
        <f>D69*100/$D$68</f>
        <v>100</v>
      </c>
      <c r="H69" s="11">
        <f>G69*H68/100</f>
        <v>207.1493815883675</v>
      </c>
      <c r="I69" s="22">
        <f t="shared" si="4"/>
        <v>2797</v>
      </c>
      <c r="J69" s="22">
        <f t="shared" si="5"/>
        <v>2797</v>
      </c>
      <c r="K69" s="11">
        <f t="shared" si="14"/>
        <v>1.7835214352239943</v>
      </c>
      <c r="L69" s="12">
        <f t="shared" si="9"/>
        <v>251.85754534587005</v>
      </c>
      <c r="M69" s="12">
        <f t="shared" si="10"/>
        <v>475.39613138561248</v>
      </c>
      <c r="N69" s="12">
        <f t="shared" si="11"/>
        <v>712.52618919585859</v>
      </c>
      <c r="O69" s="12">
        <f t="shared" si="12"/>
        <v>2.03587054681004</v>
      </c>
      <c r="P69" s="12">
        <v>2343.9</v>
      </c>
      <c r="Q69" s="13">
        <v>1730.2</v>
      </c>
      <c r="R69" s="13">
        <v>1824.6</v>
      </c>
      <c r="S69" s="13">
        <v>1940.9</v>
      </c>
    </row>
    <row r="70" spans="1:19" ht="15.75">
      <c r="A70" s="19" t="s">
        <v>36</v>
      </c>
      <c r="B70" s="6">
        <v>1598.9</v>
      </c>
      <c r="C70" s="6"/>
      <c r="D70" s="20">
        <f t="shared" si="15"/>
        <v>1598.9</v>
      </c>
      <c r="E70" s="20">
        <v>-374.15</v>
      </c>
      <c r="F70" s="18">
        <f t="shared" si="7"/>
        <v>1224.75</v>
      </c>
      <c r="G70" s="7">
        <f>D70*100/$D$9</f>
        <v>0.98680474979633181</v>
      </c>
      <c r="H70" s="7">
        <f t="shared" si="13"/>
        <v>118.41656997555981</v>
      </c>
      <c r="I70" s="18">
        <f t="shared" si="4"/>
        <v>1224.75</v>
      </c>
      <c r="J70" s="18">
        <f t="shared" si="5"/>
        <v>1224.75</v>
      </c>
      <c r="K70" s="7">
        <f t="shared" si="14"/>
        <v>0.78096813650003116</v>
      </c>
      <c r="L70" s="9">
        <f t="shared" si="9"/>
        <v>136.09913688087332</v>
      </c>
      <c r="M70" s="9">
        <f t="shared" si="10"/>
        <v>256.89523444388271</v>
      </c>
      <c r="N70" s="9">
        <f t="shared" si="11"/>
        <v>385.03591076218027</v>
      </c>
      <c r="O70" s="9">
        <f t="shared" si="12"/>
        <v>1.1001466080419797</v>
      </c>
      <c r="P70" s="9">
        <v>1266.5999999999999</v>
      </c>
      <c r="Q70" s="10">
        <v>3459.6</v>
      </c>
      <c r="R70" s="10">
        <v>3671</v>
      </c>
      <c r="S70" s="10">
        <v>3931.6</v>
      </c>
    </row>
    <row r="71" spans="1:19" ht="15.75">
      <c r="A71" s="21" t="s">
        <v>7</v>
      </c>
      <c r="B71" s="8">
        <v>1598.9</v>
      </c>
      <c r="C71" s="8"/>
      <c r="D71" s="14">
        <f t="shared" si="15"/>
        <v>1598.9</v>
      </c>
      <c r="E71" s="14">
        <v>-374.2</v>
      </c>
      <c r="F71" s="22">
        <f t="shared" si="7"/>
        <v>1224.7</v>
      </c>
      <c r="G71" s="11">
        <f>D71*100/$D$70</f>
        <v>100</v>
      </c>
      <c r="H71" s="11">
        <f>G71*H70/100</f>
        <v>118.41656997555981</v>
      </c>
      <c r="I71" s="22">
        <f t="shared" si="4"/>
        <v>1224.7</v>
      </c>
      <c r="J71" s="22">
        <f t="shared" si="5"/>
        <v>1224.7</v>
      </c>
      <c r="K71" s="11">
        <f t="shared" si="14"/>
        <v>0.78093625374287667</v>
      </c>
      <c r="L71" s="12">
        <f t="shared" si="9"/>
        <v>136.09913688087332</v>
      </c>
      <c r="M71" s="12">
        <f t="shared" si="10"/>
        <v>256.89523444388271</v>
      </c>
      <c r="N71" s="12">
        <f t="shared" si="11"/>
        <v>385.03591076218027</v>
      </c>
      <c r="O71" s="12">
        <f t="shared" si="12"/>
        <v>1.1001466080419797</v>
      </c>
      <c r="P71" s="12">
        <v>1266.5999999999999</v>
      </c>
      <c r="Q71" s="13">
        <v>3459.6</v>
      </c>
      <c r="R71" s="13">
        <v>3671</v>
      </c>
      <c r="S71" s="13">
        <v>3931.6</v>
      </c>
    </row>
    <row r="72" spans="1:19" ht="15.75">
      <c r="A72" s="19" t="s">
        <v>37</v>
      </c>
      <c r="B72" s="6">
        <v>3136.1</v>
      </c>
      <c r="C72" s="6"/>
      <c r="D72" s="20">
        <f t="shared" si="15"/>
        <v>3136.1</v>
      </c>
      <c r="E72" s="20">
        <v>-156.19</v>
      </c>
      <c r="F72" s="18">
        <f t="shared" si="7"/>
        <v>2979.91</v>
      </c>
      <c r="G72" s="7">
        <f>D72*100/$D$9</f>
        <v>1.9355296615399815</v>
      </c>
      <c r="H72" s="7">
        <f t="shared" si="13"/>
        <v>232.26355938479776</v>
      </c>
      <c r="I72" s="18">
        <f t="shared" si="4"/>
        <v>2979.91</v>
      </c>
      <c r="J72" s="18">
        <f t="shared" si="5"/>
        <v>2979.91</v>
      </c>
      <c r="K72" s="7">
        <f t="shared" si="14"/>
        <v>1.9001549374466691</v>
      </c>
      <c r="L72" s="9">
        <f t="shared" si="9"/>
        <v>250.41768395774139</v>
      </c>
      <c r="M72" s="9">
        <f t="shared" si="10"/>
        <v>472.67830717785296</v>
      </c>
      <c r="N72" s="9">
        <f t="shared" si="11"/>
        <v>708.45270016679399</v>
      </c>
      <c r="O72" s="9">
        <f t="shared" si="12"/>
        <v>2.0242315411667722</v>
      </c>
      <c r="P72" s="9">
        <v>2330.5</v>
      </c>
      <c r="Q72" s="10">
        <v>1461.6</v>
      </c>
      <c r="R72" s="10">
        <v>1555.4</v>
      </c>
      <c r="S72" s="10">
        <v>1670.9</v>
      </c>
    </row>
    <row r="73" spans="1:19" ht="15.75">
      <c r="A73" s="21" t="s">
        <v>7</v>
      </c>
      <c r="B73" s="8">
        <v>3136.1</v>
      </c>
      <c r="C73" s="8"/>
      <c r="D73" s="14">
        <f t="shared" si="15"/>
        <v>3136.1</v>
      </c>
      <c r="E73" s="14">
        <v>-156.19</v>
      </c>
      <c r="F73" s="22">
        <f t="shared" si="7"/>
        <v>2979.91</v>
      </c>
      <c r="G73" s="11">
        <f>D73*100/$D$72</f>
        <v>100</v>
      </c>
      <c r="H73" s="11">
        <f>G73*H72/100</f>
        <v>232.26355938479776</v>
      </c>
      <c r="I73" s="22">
        <f t="shared" si="4"/>
        <v>2979.91</v>
      </c>
      <c r="J73" s="22">
        <f t="shared" si="5"/>
        <v>2979.91</v>
      </c>
      <c r="K73" s="11">
        <f t="shared" si="14"/>
        <v>1.9001549374466691</v>
      </c>
      <c r="L73" s="12">
        <f t="shared" si="9"/>
        <v>250.41768395774139</v>
      </c>
      <c r="M73" s="12">
        <f t="shared" si="10"/>
        <v>472.67830717785296</v>
      </c>
      <c r="N73" s="12">
        <f t="shared" si="11"/>
        <v>708.45270016679399</v>
      </c>
      <c r="O73" s="12">
        <f t="shared" si="12"/>
        <v>2.0242315411667722</v>
      </c>
      <c r="P73" s="12">
        <v>2330.5</v>
      </c>
      <c r="Q73" s="13">
        <v>1461.6</v>
      </c>
      <c r="R73" s="13">
        <v>1555.4</v>
      </c>
      <c r="S73" s="13">
        <v>1670.9</v>
      </c>
    </row>
    <row r="74" spans="1:19" ht="15.75">
      <c r="A74" s="19" t="s">
        <v>38</v>
      </c>
      <c r="B74" s="6">
        <v>1867.1</v>
      </c>
      <c r="C74" s="6"/>
      <c r="D74" s="20">
        <f t="shared" ref="D74:D91" si="16">B74+C74</f>
        <v>1867.1</v>
      </c>
      <c r="E74" s="20"/>
      <c r="F74" s="18">
        <f t="shared" si="7"/>
        <v>1867.1</v>
      </c>
      <c r="G74" s="7">
        <f>D74*100/$D$9</f>
        <v>1.1523316957562895</v>
      </c>
      <c r="H74" s="7">
        <f t="shared" si="13"/>
        <v>138.27980349075472</v>
      </c>
      <c r="I74" s="18">
        <f t="shared" ref="I74:I91" si="17">F74</f>
        <v>1867.1</v>
      </c>
      <c r="J74" s="18">
        <f t="shared" ref="J74:J91" si="18">SUM(I74)</f>
        <v>1867.1</v>
      </c>
      <c r="K74" s="7">
        <f t="shared" si="14"/>
        <v>1.190565917664183</v>
      </c>
      <c r="L74" s="9">
        <f t="shared" si="9"/>
        <v>163.34905091291932</v>
      </c>
      <c r="M74" s="9">
        <f t="shared" si="10"/>
        <v>308.33107168923931</v>
      </c>
      <c r="N74" s="9">
        <f t="shared" si="11"/>
        <v>462.12821059582069</v>
      </c>
      <c r="O74" s="9">
        <f t="shared" si="12"/>
        <v>1.3204191327533694</v>
      </c>
      <c r="P74" s="9">
        <v>1520.2</v>
      </c>
      <c r="Q74" s="10">
        <v>3442.7</v>
      </c>
      <c r="R74" s="10">
        <v>3644.1</v>
      </c>
      <c r="S74" s="10">
        <v>3892.3</v>
      </c>
    </row>
    <row r="75" spans="1:19" ht="15.75">
      <c r="A75" s="21" t="s">
        <v>7</v>
      </c>
      <c r="B75" s="8">
        <v>1867.1</v>
      </c>
      <c r="C75" s="8"/>
      <c r="D75" s="14">
        <f t="shared" si="16"/>
        <v>1867.1</v>
      </c>
      <c r="E75" s="14"/>
      <c r="F75" s="22">
        <f t="shared" ref="F75:F91" si="19">D75+(E75)</f>
        <v>1867.1</v>
      </c>
      <c r="G75" s="11">
        <f>D75*100/$D$74</f>
        <v>100</v>
      </c>
      <c r="H75" s="11">
        <f>G75*H74/100</f>
        <v>138.27980349075472</v>
      </c>
      <c r="I75" s="22">
        <f t="shared" si="17"/>
        <v>1867.1</v>
      </c>
      <c r="J75" s="22">
        <f t="shared" si="18"/>
        <v>1867.1</v>
      </c>
      <c r="K75" s="11">
        <f t="shared" ref="K75:K91" si="20">F75*100/$F$9</f>
        <v>1.190565917664183</v>
      </c>
      <c r="L75" s="12">
        <f t="shared" ref="L75:L91" si="21">O75*12371/100</f>
        <v>163.34905091291932</v>
      </c>
      <c r="M75" s="12">
        <f t="shared" ref="M75:M91" si="22">O75*23351/100</f>
        <v>308.33107168923931</v>
      </c>
      <c r="N75" s="12">
        <f t="shared" ref="N75:N91" si="23">O75*34998.6/100</f>
        <v>462.12821059582069</v>
      </c>
      <c r="O75" s="12">
        <f t="shared" ref="O75:O91" si="24">P75*100/$P$9</f>
        <v>1.3204191327533694</v>
      </c>
      <c r="P75" s="12">
        <v>1520.2</v>
      </c>
      <c r="Q75" s="13">
        <v>3442.7</v>
      </c>
      <c r="R75" s="13">
        <v>3644.1</v>
      </c>
      <c r="S75" s="13">
        <v>3892.3</v>
      </c>
    </row>
    <row r="76" spans="1:19" ht="15.75">
      <c r="A76" s="19" t="s">
        <v>39</v>
      </c>
      <c r="B76" s="6">
        <v>3201.8</v>
      </c>
      <c r="C76" s="6"/>
      <c r="D76" s="20">
        <f t="shared" si="16"/>
        <v>3201.8</v>
      </c>
      <c r="E76" s="20">
        <f>SUM(E77+E78)</f>
        <v>-28.400000000000002</v>
      </c>
      <c r="F76" s="18">
        <f t="shared" si="19"/>
        <v>3173.4</v>
      </c>
      <c r="G76" s="7">
        <f>D76*100/$D$9</f>
        <v>1.9760782087046691</v>
      </c>
      <c r="H76" s="7">
        <f t="shared" ref="H76:H89" si="25">G76*12000/100</f>
        <v>237.12938504456031</v>
      </c>
      <c r="I76" s="18">
        <f t="shared" si="17"/>
        <v>3173.4</v>
      </c>
      <c r="J76" s="18">
        <f t="shared" si="18"/>
        <v>3173.4</v>
      </c>
      <c r="K76" s="7">
        <f t="shared" si="20"/>
        <v>2.0235348310832406</v>
      </c>
      <c r="L76" s="9">
        <f t="shared" si="21"/>
        <v>279.04298797247742</v>
      </c>
      <c r="M76" s="9">
        <f t="shared" si="22"/>
        <v>526.71027500972593</v>
      </c>
      <c r="N76" s="9">
        <f t="shared" si="23"/>
        <v>789.43609399834679</v>
      </c>
      <c r="O76" s="9">
        <f t="shared" si="24"/>
        <v>2.2556219220150142</v>
      </c>
      <c r="P76" s="9">
        <f>SUM(P77+P78)</f>
        <v>2596.8999999999996</v>
      </c>
      <c r="Q76" s="10">
        <v>2165.4</v>
      </c>
      <c r="R76" s="10">
        <v>2293.1999999999998</v>
      </c>
      <c r="S76" s="10">
        <v>2450.5</v>
      </c>
    </row>
    <row r="77" spans="1:19" ht="15.75">
      <c r="A77" s="21" t="s">
        <v>7</v>
      </c>
      <c r="B77" s="8">
        <v>1738.1</v>
      </c>
      <c r="C77" s="8"/>
      <c r="D77" s="14">
        <f t="shared" si="16"/>
        <v>1738.1</v>
      </c>
      <c r="E77" s="14">
        <v>-24.55</v>
      </c>
      <c r="F77" s="22">
        <f t="shared" si="19"/>
        <v>1713.55</v>
      </c>
      <c r="G77" s="11">
        <f>D77*100/$D$76</f>
        <v>54.285089637079139</v>
      </c>
      <c r="H77" s="11">
        <f>G77*H76/100</f>
        <v>128.72589922729409</v>
      </c>
      <c r="I77" s="22">
        <f t="shared" si="17"/>
        <v>1713.55</v>
      </c>
      <c r="J77" s="22">
        <f t="shared" si="18"/>
        <v>1713.55</v>
      </c>
      <c r="K77" s="11">
        <f t="shared" si="20"/>
        <v>1.0926539704426441</v>
      </c>
      <c r="L77" s="12">
        <f t="shared" si="21"/>
        <v>168.03397304145722</v>
      </c>
      <c r="M77" s="12">
        <f t="shared" si="22"/>
        <v>317.17414149956085</v>
      </c>
      <c r="N77" s="12">
        <f t="shared" si="23"/>
        <v>475.38224952620999</v>
      </c>
      <c r="O77" s="12">
        <f t="shared" si="24"/>
        <v>1.3582893302195231</v>
      </c>
      <c r="P77" s="12">
        <v>1563.8</v>
      </c>
      <c r="Q77" s="13">
        <v>2165.4</v>
      </c>
      <c r="R77" s="13">
        <v>2293.1999999999998</v>
      </c>
      <c r="S77" s="13">
        <v>2450.5</v>
      </c>
    </row>
    <row r="78" spans="1:19" ht="15.75">
      <c r="A78" s="17" t="s">
        <v>40</v>
      </c>
      <c r="B78" s="6">
        <v>1463.7</v>
      </c>
      <c r="C78" s="6"/>
      <c r="D78" s="20">
        <f t="shared" si="16"/>
        <v>1463.7</v>
      </c>
      <c r="E78" s="20">
        <v>-3.85</v>
      </c>
      <c r="F78" s="18">
        <f t="shared" si="19"/>
        <v>1459.8500000000001</v>
      </c>
      <c r="G78" s="7">
        <f>D78*100/$D$76</f>
        <v>45.714910362920854</v>
      </c>
      <c r="H78" s="7">
        <f>G78*H76/100</f>
        <v>108.40348581726619</v>
      </c>
      <c r="I78" s="18">
        <f t="shared" si="17"/>
        <v>1459.8500000000001</v>
      </c>
      <c r="J78" s="18">
        <f t="shared" si="18"/>
        <v>1459.8500000000001</v>
      </c>
      <c r="K78" s="7">
        <f t="shared" si="20"/>
        <v>0.93088086064059639</v>
      </c>
      <c r="L78" s="9">
        <f t="shared" si="21"/>
        <v>111.0090149310202</v>
      </c>
      <c r="M78" s="9">
        <f t="shared" si="22"/>
        <v>209.53613351016517</v>
      </c>
      <c r="N78" s="9">
        <f t="shared" si="23"/>
        <v>314.05384447213675</v>
      </c>
      <c r="O78" s="9">
        <f t="shared" si="24"/>
        <v>0.89733259179549119</v>
      </c>
      <c r="P78" s="9">
        <v>1033.0999999999999</v>
      </c>
      <c r="Q78" s="10">
        <v>3775.6</v>
      </c>
      <c r="R78" s="10">
        <v>3968.7</v>
      </c>
      <c r="S78" s="10">
        <v>4206.3</v>
      </c>
    </row>
    <row r="79" spans="1:19" ht="15.75">
      <c r="A79" s="25" t="s">
        <v>7</v>
      </c>
      <c r="B79" s="8">
        <v>2449.5</v>
      </c>
      <c r="C79" s="8"/>
      <c r="D79" s="14">
        <f t="shared" si="16"/>
        <v>2449.5</v>
      </c>
      <c r="E79" s="14">
        <v>-429.52</v>
      </c>
      <c r="F79" s="22">
        <f t="shared" si="19"/>
        <v>2019.98</v>
      </c>
      <c r="G79" s="11">
        <f>D79*100/$D$9</f>
        <v>1.5117757424642659</v>
      </c>
      <c r="H79" s="11">
        <f t="shared" si="25"/>
        <v>181.41308909571191</v>
      </c>
      <c r="I79" s="22">
        <f t="shared" si="17"/>
        <v>2019.98</v>
      </c>
      <c r="J79" s="22">
        <f t="shared" si="18"/>
        <v>2019.98</v>
      </c>
      <c r="K79" s="11">
        <f t="shared" si="20"/>
        <v>1.2880506359398514</v>
      </c>
      <c r="L79" s="12">
        <f t="shared" si="21"/>
        <v>198.55043828239198</v>
      </c>
      <c r="M79" s="12">
        <f t="shared" si="22"/>
        <v>374.7757888878939</v>
      </c>
      <c r="N79" s="12">
        <f t="shared" si="23"/>
        <v>561.71589760489246</v>
      </c>
      <c r="O79" s="12">
        <f t="shared" si="24"/>
        <v>1.6049667632559372</v>
      </c>
      <c r="P79" s="12">
        <v>1847.8</v>
      </c>
      <c r="Q79" s="13">
        <v>2007.8</v>
      </c>
      <c r="R79" s="13">
        <v>2124.9</v>
      </c>
      <c r="S79" s="13">
        <v>2269</v>
      </c>
    </row>
    <row r="80" spans="1:19" ht="15.75">
      <c r="A80" s="21" t="s">
        <v>40</v>
      </c>
      <c r="B80" s="8">
        <v>2449.5</v>
      </c>
      <c r="C80" s="8"/>
      <c r="D80" s="14">
        <f t="shared" si="16"/>
        <v>2449.5</v>
      </c>
      <c r="E80" s="14">
        <v>-429.52</v>
      </c>
      <c r="F80" s="22">
        <f t="shared" si="19"/>
        <v>2019.98</v>
      </c>
      <c r="G80" s="11">
        <f>D80*100/$D$79</f>
        <v>100</v>
      </c>
      <c r="H80" s="11">
        <f>G80*H79/100</f>
        <v>181.41308909571191</v>
      </c>
      <c r="I80" s="22">
        <f t="shared" si="17"/>
        <v>2019.98</v>
      </c>
      <c r="J80" s="22">
        <f t="shared" si="18"/>
        <v>2019.98</v>
      </c>
      <c r="K80" s="11">
        <f t="shared" si="20"/>
        <v>1.2880506359398514</v>
      </c>
      <c r="L80" s="12">
        <f t="shared" si="21"/>
        <v>198.55043828239198</v>
      </c>
      <c r="M80" s="12">
        <f t="shared" si="22"/>
        <v>374.7757888878939</v>
      </c>
      <c r="N80" s="12">
        <f t="shared" si="23"/>
        <v>561.71589760489246</v>
      </c>
      <c r="O80" s="12">
        <f t="shared" si="24"/>
        <v>1.6049667632559372</v>
      </c>
      <c r="P80" s="12">
        <v>1847.8</v>
      </c>
      <c r="Q80" s="13">
        <v>1767.8</v>
      </c>
      <c r="R80" s="13">
        <v>1843.8</v>
      </c>
      <c r="S80" s="13">
        <v>1937.3</v>
      </c>
    </row>
    <row r="81" spans="1:19" ht="15.75">
      <c r="A81" s="19" t="s">
        <v>41</v>
      </c>
      <c r="B81" s="6">
        <v>714.5</v>
      </c>
      <c r="C81" s="6"/>
      <c r="D81" s="20">
        <f t="shared" si="16"/>
        <v>714.5</v>
      </c>
      <c r="E81" s="20">
        <v>-127.93</v>
      </c>
      <c r="F81" s="18">
        <f t="shared" si="19"/>
        <v>586.56999999999994</v>
      </c>
      <c r="G81" s="7">
        <f>D81*100/$D$9</f>
        <v>0.44097316513195267</v>
      </c>
      <c r="H81" s="7">
        <f t="shared" si="25"/>
        <v>52.916779815834325</v>
      </c>
      <c r="I81" s="18">
        <f t="shared" si="17"/>
        <v>586.56999999999994</v>
      </c>
      <c r="J81" s="18">
        <f t="shared" si="18"/>
        <v>586.56999999999994</v>
      </c>
      <c r="K81" s="7">
        <f t="shared" si="20"/>
        <v>0.37402937728256641</v>
      </c>
      <c r="L81" s="9">
        <f t="shared" si="21"/>
        <v>60.270018850846235</v>
      </c>
      <c r="M81" s="9">
        <f t="shared" si="22"/>
        <v>113.76325359195783</v>
      </c>
      <c r="N81" s="9">
        <f t="shared" si="23"/>
        <v>170.50895495539785</v>
      </c>
      <c r="O81" s="9">
        <f t="shared" si="24"/>
        <v>0.48718793024691809</v>
      </c>
      <c r="P81" s="9">
        <v>560.9</v>
      </c>
      <c r="Q81" s="10">
        <v>2350.9</v>
      </c>
      <c r="R81" s="10">
        <v>2471.9</v>
      </c>
      <c r="S81" s="10">
        <v>2621.1</v>
      </c>
    </row>
    <row r="82" spans="1:19" ht="15.75">
      <c r="A82" s="21" t="s">
        <v>7</v>
      </c>
      <c r="B82" s="8">
        <v>714.5</v>
      </c>
      <c r="C82" s="8"/>
      <c r="D82" s="14">
        <f t="shared" si="16"/>
        <v>714.5</v>
      </c>
      <c r="E82" s="14">
        <v>-127.93</v>
      </c>
      <c r="F82" s="22">
        <f t="shared" si="19"/>
        <v>586.56999999999994</v>
      </c>
      <c r="G82" s="11">
        <f>D82*100/$D$81</f>
        <v>100</v>
      </c>
      <c r="H82" s="11">
        <f>G82*H81/100</f>
        <v>52.916779815834325</v>
      </c>
      <c r="I82" s="22">
        <f t="shared" si="17"/>
        <v>586.56999999999994</v>
      </c>
      <c r="J82" s="22">
        <f t="shared" si="18"/>
        <v>586.56999999999994</v>
      </c>
      <c r="K82" s="11">
        <f t="shared" si="20"/>
        <v>0.37402937728256641</v>
      </c>
      <c r="L82" s="12">
        <f t="shared" si="21"/>
        <v>60.270018850846235</v>
      </c>
      <c r="M82" s="12">
        <f t="shared" si="22"/>
        <v>113.76325359195783</v>
      </c>
      <c r="N82" s="12">
        <f t="shared" si="23"/>
        <v>170.50895495539785</v>
      </c>
      <c r="O82" s="12">
        <f t="shared" si="24"/>
        <v>0.48718793024691809</v>
      </c>
      <c r="P82" s="12">
        <v>560.9</v>
      </c>
      <c r="Q82" s="13">
        <v>2350.9</v>
      </c>
      <c r="R82" s="13">
        <v>2471.9</v>
      </c>
      <c r="S82" s="13">
        <v>2621.1</v>
      </c>
    </row>
    <row r="83" spans="1:19" ht="15.75">
      <c r="A83" s="19" t="s">
        <v>42</v>
      </c>
      <c r="B83" s="6">
        <v>2604.8000000000002</v>
      </c>
      <c r="C83" s="6"/>
      <c r="D83" s="20">
        <f t="shared" si="16"/>
        <v>2604.8000000000002</v>
      </c>
      <c r="E83" s="20">
        <v>-131.80000000000001</v>
      </c>
      <c r="F83" s="18">
        <f t="shared" si="19"/>
        <v>2473</v>
      </c>
      <c r="G83" s="7">
        <f>D83*100/$D$9</f>
        <v>1.6076233737378731</v>
      </c>
      <c r="H83" s="7">
        <f t="shared" si="25"/>
        <v>192.91480484854478</v>
      </c>
      <c r="I83" s="18">
        <f t="shared" si="17"/>
        <v>2473</v>
      </c>
      <c r="J83" s="18">
        <f t="shared" si="18"/>
        <v>2473</v>
      </c>
      <c r="K83" s="7">
        <f t="shared" si="20"/>
        <v>1.5769211688626878</v>
      </c>
      <c r="L83" s="9">
        <f t="shared" si="21"/>
        <v>217.62322905797623</v>
      </c>
      <c r="M83" s="9">
        <f t="shared" si="22"/>
        <v>410.77681850560208</v>
      </c>
      <c r="N83" s="9">
        <f t="shared" si="23"/>
        <v>615.67442765406895</v>
      </c>
      <c r="O83" s="9">
        <f t="shared" si="24"/>
        <v>1.7591401589036961</v>
      </c>
      <c r="P83" s="9">
        <v>2025.3</v>
      </c>
      <c r="Q83" s="10">
        <v>697.3</v>
      </c>
      <c r="R83" s="10">
        <v>744.8</v>
      </c>
      <c r="S83" s="10">
        <v>803.4</v>
      </c>
    </row>
    <row r="84" spans="1:19" ht="15.75">
      <c r="A84" s="21" t="s">
        <v>7</v>
      </c>
      <c r="B84" s="8">
        <v>2604.8000000000002</v>
      </c>
      <c r="C84" s="8"/>
      <c r="D84" s="14">
        <f t="shared" si="16"/>
        <v>2604.8000000000002</v>
      </c>
      <c r="E84" s="14">
        <v>-131.80000000000001</v>
      </c>
      <c r="F84" s="22">
        <f t="shared" si="19"/>
        <v>2473</v>
      </c>
      <c r="G84" s="11">
        <f>D84*100/$D$83</f>
        <v>100</v>
      </c>
      <c r="H84" s="11">
        <f>G84*H83/100</f>
        <v>192.91480484854478</v>
      </c>
      <c r="I84" s="22">
        <f t="shared" si="17"/>
        <v>2473</v>
      </c>
      <c r="J84" s="22">
        <f t="shared" si="18"/>
        <v>2473</v>
      </c>
      <c r="K84" s="11">
        <f t="shared" si="20"/>
        <v>1.5769211688626878</v>
      </c>
      <c r="L84" s="12">
        <f t="shared" si="21"/>
        <v>217.62322905797623</v>
      </c>
      <c r="M84" s="12">
        <f t="shared" si="22"/>
        <v>410.77681850560208</v>
      </c>
      <c r="N84" s="12">
        <f t="shared" si="23"/>
        <v>615.67442765406895</v>
      </c>
      <c r="O84" s="12">
        <f t="shared" si="24"/>
        <v>1.7591401589036961</v>
      </c>
      <c r="P84" s="12">
        <v>2025.3</v>
      </c>
      <c r="Q84" s="13">
        <v>697.3</v>
      </c>
      <c r="R84" s="13">
        <v>744.8</v>
      </c>
      <c r="S84" s="13">
        <v>803.4</v>
      </c>
    </row>
    <row r="85" spans="1:19" ht="15.75">
      <c r="A85" s="19" t="s">
        <v>43</v>
      </c>
      <c r="B85" s="6">
        <v>1248.5</v>
      </c>
      <c r="C85" s="6">
        <f>C86</f>
        <v>100</v>
      </c>
      <c r="D85" s="20">
        <f t="shared" si="16"/>
        <v>1348.5</v>
      </c>
      <c r="E85" s="20"/>
      <c r="F85" s="18">
        <f t="shared" si="19"/>
        <v>1348.5</v>
      </c>
      <c r="G85" s="7">
        <f>D85*100/$D$9</f>
        <v>0.83226355938479801</v>
      </c>
      <c r="H85" s="7">
        <f t="shared" si="25"/>
        <v>99.871627126175753</v>
      </c>
      <c r="I85" s="18">
        <f t="shared" si="17"/>
        <v>1348.5</v>
      </c>
      <c r="J85" s="18">
        <f t="shared" si="18"/>
        <v>1348.5</v>
      </c>
      <c r="K85" s="7">
        <f t="shared" si="20"/>
        <v>0.85987796045747455</v>
      </c>
      <c r="L85" s="9">
        <f t="shared" si="21"/>
        <v>130.14627711204309</v>
      </c>
      <c r="M85" s="9">
        <f t="shared" si="22"/>
        <v>245.65885674911632</v>
      </c>
      <c r="N85" s="9">
        <f t="shared" si="23"/>
        <v>368.19476955246552</v>
      </c>
      <c r="O85" s="9">
        <f t="shared" si="24"/>
        <v>1.0520271369496652</v>
      </c>
      <c r="P85" s="9">
        <v>1211.2</v>
      </c>
      <c r="Q85" s="10">
        <v>2877</v>
      </c>
      <c r="R85" s="10">
        <v>3053.3</v>
      </c>
      <c r="S85" s="10">
        <v>3270.5</v>
      </c>
    </row>
    <row r="86" spans="1:19" ht="15.75">
      <c r="A86" s="21" t="s">
        <v>7</v>
      </c>
      <c r="B86" s="8">
        <v>1248.5</v>
      </c>
      <c r="C86" s="8">
        <v>100</v>
      </c>
      <c r="D86" s="14">
        <f t="shared" si="16"/>
        <v>1348.5</v>
      </c>
      <c r="E86" s="14"/>
      <c r="F86" s="22">
        <f t="shared" si="19"/>
        <v>1348.5</v>
      </c>
      <c r="G86" s="11">
        <f>D86*100/$D$85</f>
        <v>100</v>
      </c>
      <c r="H86" s="11">
        <f>G86*H85/100</f>
        <v>99.871627126175753</v>
      </c>
      <c r="I86" s="22">
        <f t="shared" si="17"/>
        <v>1348.5</v>
      </c>
      <c r="J86" s="22">
        <f t="shared" si="18"/>
        <v>1348.5</v>
      </c>
      <c r="K86" s="11">
        <f t="shared" si="20"/>
        <v>0.85987796045747455</v>
      </c>
      <c r="L86" s="12">
        <f t="shared" si="21"/>
        <v>130.14627711204309</v>
      </c>
      <c r="M86" s="12">
        <f t="shared" si="22"/>
        <v>245.65885674911632</v>
      </c>
      <c r="N86" s="12">
        <f t="shared" si="23"/>
        <v>368.19476955246552</v>
      </c>
      <c r="O86" s="12">
        <f t="shared" si="24"/>
        <v>1.0520271369496652</v>
      </c>
      <c r="P86" s="12">
        <v>1211.2</v>
      </c>
      <c r="Q86" s="13">
        <v>2877</v>
      </c>
      <c r="R86" s="13">
        <v>3053.3</v>
      </c>
      <c r="S86" s="13">
        <v>3270.5</v>
      </c>
    </row>
    <row r="87" spans="1:19" ht="15.75">
      <c r="A87" s="19" t="s">
        <v>44</v>
      </c>
      <c r="B87" s="6">
        <v>1768.9</v>
      </c>
      <c r="C87" s="6"/>
      <c r="D87" s="20">
        <f t="shared" si="16"/>
        <v>1768.9</v>
      </c>
      <c r="E87" s="20"/>
      <c r="F87" s="18">
        <f t="shared" si="19"/>
        <v>1768.9</v>
      </c>
      <c r="G87" s="7">
        <f>D87*100/$D$9</f>
        <v>1.0917248870565586</v>
      </c>
      <c r="H87" s="7">
        <f t="shared" si="25"/>
        <v>131.00698644678704</v>
      </c>
      <c r="I87" s="18">
        <f t="shared" si="17"/>
        <v>1768.9</v>
      </c>
      <c r="J87" s="18">
        <f t="shared" si="18"/>
        <v>1768.9</v>
      </c>
      <c r="K87" s="7">
        <f t="shared" si="20"/>
        <v>1.1279481826127007</v>
      </c>
      <c r="L87" s="9">
        <f t="shared" si="21"/>
        <v>175.01837529730494</v>
      </c>
      <c r="M87" s="9">
        <f t="shared" si="22"/>
        <v>330.35761713421454</v>
      </c>
      <c r="N87" s="9">
        <f t="shared" si="23"/>
        <v>495.14171123435915</v>
      </c>
      <c r="O87" s="9">
        <f t="shared" si="24"/>
        <v>1.4147471934144771</v>
      </c>
      <c r="P87" s="9">
        <v>1628.8</v>
      </c>
      <c r="Q87" s="10">
        <v>1736.4</v>
      </c>
      <c r="R87" s="10">
        <v>1848.4</v>
      </c>
      <c r="S87" s="10">
        <v>1986.4</v>
      </c>
    </row>
    <row r="88" spans="1:19" ht="15.75">
      <c r="A88" s="21" t="s">
        <v>7</v>
      </c>
      <c r="B88" s="8">
        <v>1768.9</v>
      </c>
      <c r="C88" s="8"/>
      <c r="D88" s="14">
        <f t="shared" si="16"/>
        <v>1768.9</v>
      </c>
      <c r="E88" s="14"/>
      <c r="F88" s="22">
        <f t="shared" si="19"/>
        <v>1768.9</v>
      </c>
      <c r="G88" s="11">
        <f>D88*100/$D$87</f>
        <v>100</v>
      </c>
      <c r="H88" s="11">
        <f>G88*H87/100</f>
        <v>131.00698644678704</v>
      </c>
      <c r="I88" s="22">
        <f t="shared" si="17"/>
        <v>1768.9</v>
      </c>
      <c r="J88" s="22">
        <f t="shared" si="18"/>
        <v>1768.9</v>
      </c>
      <c r="K88" s="11">
        <f t="shared" si="20"/>
        <v>1.1279481826127007</v>
      </c>
      <c r="L88" s="12">
        <f t="shared" si="21"/>
        <v>175.01837529730494</v>
      </c>
      <c r="M88" s="12">
        <f t="shared" si="22"/>
        <v>330.35761713421454</v>
      </c>
      <c r="N88" s="12">
        <f t="shared" si="23"/>
        <v>495.14171123435915</v>
      </c>
      <c r="O88" s="12">
        <f t="shared" si="24"/>
        <v>1.4147471934144771</v>
      </c>
      <c r="P88" s="12">
        <v>1628.8</v>
      </c>
      <c r="Q88" s="13">
        <v>1736.4</v>
      </c>
      <c r="R88" s="13">
        <v>1848.4</v>
      </c>
      <c r="S88" s="13">
        <v>1986.4</v>
      </c>
    </row>
    <row r="89" spans="1:19" ht="15.75">
      <c r="A89" s="19" t="s">
        <v>45</v>
      </c>
      <c r="B89" s="6">
        <v>3258</v>
      </c>
      <c r="C89" s="6"/>
      <c r="D89" s="20">
        <f t="shared" si="16"/>
        <v>3258</v>
      </c>
      <c r="E89" s="20">
        <f>SUM(E90+E91)</f>
        <v>-326.44</v>
      </c>
      <c r="F89" s="18">
        <f t="shared" si="19"/>
        <v>2931.56</v>
      </c>
      <c r="G89" s="7">
        <f>D89*100/$D$9</f>
        <v>2.0107635717283441</v>
      </c>
      <c r="H89" s="7">
        <f t="shared" si="25"/>
        <v>241.29162860740129</v>
      </c>
      <c r="I89" s="18">
        <f t="shared" si="17"/>
        <v>2931.56</v>
      </c>
      <c r="J89" s="18">
        <f t="shared" si="18"/>
        <v>2931.56</v>
      </c>
      <c r="K89" s="7">
        <f t="shared" si="20"/>
        <v>1.8693243112782456</v>
      </c>
      <c r="L89" s="9">
        <f t="shared" si="21"/>
        <v>270.22115066162979</v>
      </c>
      <c r="M89" s="9">
        <f t="shared" si="22"/>
        <v>510.05853116964812</v>
      </c>
      <c r="N89" s="9">
        <f t="shared" si="23"/>
        <v>764.47837390236168</v>
      </c>
      <c r="O89" s="9">
        <f t="shared" si="24"/>
        <v>2.1843112978872345</v>
      </c>
      <c r="P89" s="9">
        <f>SUM(P90+P91)</f>
        <v>2514.8000000000002</v>
      </c>
      <c r="Q89" s="10">
        <v>2072.8000000000002</v>
      </c>
      <c r="R89" s="10">
        <v>2192.6</v>
      </c>
      <c r="S89" s="10">
        <v>2340.3000000000002</v>
      </c>
    </row>
    <row r="90" spans="1:19" ht="15.75">
      <c r="A90" s="21" t="s">
        <v>7</v>
      </c>
      <c r="B90" s="8">
        <v>1717.7</v>
      </c>
      <c r="C90" s="8"/>
      <c r="D90" s="14">
        <f t="shared" si="16"/>
        <v>1717.7</v>
      </c>
      <c r="E90" s="14">
        <v>-165.97</v>
      </c>
      <c r="F90" s="22">
        <f t="shared" si="19"/>
        <v>1551.73</v>
      </c>
      <c r="G90" s="11">
        <f>D90*100/$D$89</f>
        <v>52.722529158993247</v>
      </c>
      <c r="H90" s="11">
        <f>G90*H89/100</f>
        <v>127.21504925074683</v>
      </c>
      <c r="I90" s="22">
        <f t="shared" si="17"/>
        <v>1551.73</v>
      </c>
      <c r="J90" s="22">
        <f t="shared" si="18"/>
        <v>1551.73</v>
      </c>
      <c r="K90" s="11">
        <f t="shared" si="20"/>
        <v>0.9894686151877472</v>
      </c>
      <c r="L90" s="12">
        <f t="shared" si="21"/>
        <v>151.92686691604828</v>
      </c>
      <c r="M90" s="12">
        <f t="shared" si="22"/>
        <v>286.77101845902865</v>
      </c>
      <c r="N90" s="12">
        <f t="shared" si="23"/>
        <v>429.81389091003211</v>
      </c>
      <c r="O90" s="12">
        <f t="shared" si="24"/>
        <v>1.2280888118668523</v>
      </c>
      <c r="P90" s="12">
        <v>1413.9</v>
      </c>
      <c r="Q90" s="13">
        <v>2072.8000000000002</v>
      </c>
      <c r="R90" s="13">
        <v>2192.6</v>
      </c>
      <c r="S90" s="13">
        <v>2340.3000000000002</v>
      </c>
    </row>
    <row r="91" spans="1:19" ht="15.75">
      <c r="A91" s="17" t="s">
        <v>46</v>
      </c>
      <c r="B91" s="6">
        <v>1540.3</v>
      </c>
      <c r="C91" s="6"/>
      <c r="D91" s="20">
        <f t="shared" si="16"/>
        <v>1540.3</v>
      </c>
      <c r="E91" s="20">
        <v>-160.47</v>
      </c>
      <c r="F91" s="18">
        <f t="shared" si="19"/>
        <v>1379.83</v>
      </c>
      <c r="G91" s="7">
        <f>D91*100/$D$89</f>
        <v>47.277470841006753</v>
      </c>
      <c r="H91" s="7">
        <f>G91*H89/100</f>
        <v>114.07657935665446</v>
      </c>
      <c r="I91" s="18">
        <f t="shared" si="17"/>
        <v>1379.83</v>
      </c>
      <c r="J91" s="18">
        <f t="shared" si="18"/>
        <v>1379.83</v>
      </c>
      <c r="K91" s="7">
        <f t="shared" si="20"/>
        <v>0.87985569609049841</v>
      </c>
      <c r="L91" s="9">
        <f t="shared" si="21"/>
        <v>118.29428374558144</v>
      </c>
      <c r="M91" s="9">
        <f t="shared" si="22"/>
        <v>223.28751271061938</v>
      </c>
      <c r="N91" s="9">
        <f t="shared" si="23"/>
        <v>334.66448299232934</v>
      </c>
      <c r="O91" s="9">
        <f t="shared" si="24"/>
        <v>0.95622248602038185</v>
      </c>
      <c r="P91" s="9">
        <v>1100.9000000000001</v>
      </c>
      <c r="Q91" s="10">
        <v>3430.1</v>
      </c>
      <c r="R91" s="10">
        <v>3646</v>
      </c>
      <c r="S91" s="10">
        <v>3912</v>
      </c>
    </row>
    <row r="92" spans="1:19" ht="15.75">
      <c r="A92" s="24" t="s">
        <v>7</v>
      </c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13">
        <v>1832.1</v>
      </c>
      <c r="R92" s="24">
        <v>1954</v>
      </c>
      <c r="S92" s="24">
        <v>2104.1999999999998</v>
      </c>
    </row>
    <row r="93" spans="1:19" ht="15.75">
      <c r="A93" s="24" t="s">
        <v>46</v>
      </c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>
        <v>1598</v>
      </c>
      <c r="R93" s="24">
        <v>1692</v>
      </c>
      <c r="S93" s="24">
        <v>1807.8</v>
      </c>
    </row>
    <row r="95" spans="1:19">
      <c r="Q95" s="3"/>
      <c r="R95" s="3"/>
      <c r="S95" s="3"/>
    </row>
  </sheetData>
  <mergeCells count="21">
    <mergeCell ref="D5:D8"/>
    <mergeCell ref="A2:S3"/>
    <mergeCell ref="Q5:Q8"/>
    <mergeCell ref="R5:R8"/>
    <mergeCell ref="S5:S8"/>
    <mergeCell ref="A1:S1"/>
    <mergeCell ref="E5:E8"/>
    <mergeCell ref="F5:F8"/>
    <mergeCell ref="P5:P8"/>
    <mergeCell ref="O5:O8"/>
    <mergeCell ref="L5:L8"/>
    <mergeCell ref="H5:H8"/>
    <mergeCell ref="G5:G8"/>
    <mergeCell ref="K5:K8"/>
    <mergeCell ref="M5:M8"/>
    <mergeCell ref="I5:I8"/>
    <mergeCell ref="J5:J8"/>
    <mergeCell ref="N5:N8"/>
    <mergeCell ref="A5:A8"/>
    <mergeCell ref="B5:B8"/>
    <mergeCell ref="C5:C8"/>
  </mergeCells>
  <pageMargins left="0.23622047244094491" right="0.23622047244094491" top="0.23622047244094491" bottom="0.23622047244094491" header="0.23622047244094491" footer="0.23622047244094491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Cultura 2019-2021</vt:lpstr>
      <vt:lpstr>Sheet2</vt:lpstr>
      <vt:lpstr>'Cultura 2019-2021'!Print_Titles</vt:lpstr>
    </vt:vector>
  </TitlesOfParts>
  <Company>aaaa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borsirina1</dc:creator>
  <cp:lastModifiedBy>Natalia Tabacari</cp:lastModifiedBy>
  <cp:lastPrinted>2018-09-07T11:58:32Z</cp:lastPrinted>
  <dcterms:created xsi:type="dcterms:W3CDTF">2016-05-14T14:17:45Z</dcterms:created>
  <dcterms:modified xsi:type="dcterms:W3CDTF">2018-09-07T11:58:48Z</dcterms:modified>
</cp:coreProperties>
</file>